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525" tabRatio="817" firstSheet="1" activeTab="4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자연표토복원공만" sheetId="8" r:id="rId8"/>
  </sheets>
  <definedNames>
    <definedName name="_xlnm.Print_Titles" localSheetId="6">'참고자료-안정화재'!$1:$2</definedName>
    <definedName name="_xlnm.Print_Titles" localSheetId="7">'참고자료-자연표토복원공만'!$1:$2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<sst xmlns="http://schemas.openxmlformats.org/spreadsheetml/2006/main" count="1031" uniqueCount="273">
  <si>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</si>
  <si>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</si>
  <si>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</si>
  <si>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</si>
  <si>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</si>
  <si>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</si>
  <si>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</si>
  <si>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</si>
  <si>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</si>
  <si>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</si>
  <si>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</si>
  <si>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</si>
  <si>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</si>
  <si>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</si>
  <si>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</si>
  <si>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</si>
  <si>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</si>
  <si>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</si>
  <si>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</si>
  <si>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</si>
  <si>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</si>
  <si>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</si>
  <si>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</si>
  <si>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</si>
  <si>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</si>
  <si>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</si>
  <si>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</si>
  <si>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</si>
  <si>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</si>
  <si>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</si>
  <si>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</si>
  <si>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</si>
  <si>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</si>
  <si>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</si>
  <si>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</si>
  <si>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</si>
  <si>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</si>
  <si>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</si>
  <si>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</si>
  <si>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</si>
  <si>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</si>
  <si>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</si>
  <si>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</si>
  <si>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</si>
  <si>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</si>
  <si>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</si>
  <si>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</si>
  <si>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</si>
  <si>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</si>
  <si>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</si>
  <si>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</si>
  <si>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</si>
  <si>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</si>
  <si>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</si>
  <si>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</si>
  <si>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</si>
  <si>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</si>
  <si>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</si>
  <si>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</si>
  <si>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</si>
  <si>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</si>
  <si>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</si>
  <si>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</si>
  <si>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</si>
  <si>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</si>
  <si>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</si>
  <si>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</si>
  <si>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</si>
  <si>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</si>
  <si>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</si>
  <si>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</si>
  <si>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</si>
  <si>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</si>
  <si>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</si>
  <si>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</si>
  <si>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</si>
  <si>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</si>
  <si>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</si>
  <si>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</si>
  <si>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</si>
  <si>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</si>
  <si>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</si>
  <si>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</si>
  <si>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</si>
  <si>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</si>
  <si>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</si>
  <si>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</si>
  <si>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</si>
  <si>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</si>
  <si>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</si>
  <si>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다층구조산림조성용</t>
  </si>
  <si>
    <t>SF   멀칭재</t>
  </si>
  <si>
    <t>볏짚 L-30~50</t>
  </si>
  <si>
    <t>SF   구성제</t>
  </si>
  <si>
    <t>입체구성</t>
  </si>
  <si>
    <t>SF   반응제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</si>
  <si>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</si>
  <si>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</si>
  <si>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</si>
  <si>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</si>
  <si>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</si>
  <si>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</si>
  <si>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</si>
  <si>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</si>
  <si>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</si>
  <si>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</si>
  <si>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</si>
  <si>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생태숲복원용</t>
  </si>
  <si>
    <t>녹화기반토양</t>
  </si>
  <si>
    <t>SF   기반제</t>
  </si>
  <si>
    <t>입단형성제</t>
  </si>
  <si>
    <t>배합종자 (향토종)</t>
  </si>
  <si>
    <t>배합종자 (표준형)</t>
  </si>
  <si>
    <t>배합종자 (산림형)</t>
  </si>
  <si>
    <t>ø1, 5~100 (JUTE-MESH)</t>
  </si>
  <si>
    <t>향토식물복원공</t>
  </si>
  <si>
    <t>자연표토복원공법 일위대가</t>
  </si>
  <si>
    <t>㈜ 현 우 그 린</t>
  </si>
  <si>
    <t>건설적산</t>
  </si>
  <si>
    <t>앵커핀</t>
  </si>
  <si>
    <t>생태복원용</t>
  </si>
  <si>
    <t>생태복원용</t>
  </si>
  <si>
    <t>생태복원용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</si>
  <si>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</si>
  <si>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</si>
  <si>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</si>
  <si>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</si>
  <si>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</si>
  <si>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</si>
  <si>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</si>
  <si>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</si>
  <si>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</si>
  <si>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</si>
  <si>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</si>
  <si>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</si>
  <si>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</si>
  <si>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</si>
  <si>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</si>
  <si>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</si>
  <si>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</si>
  <si>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</si>
  <si>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</si>
  <si>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</si>
  <si>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</si>
  <si>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</si>
  <si>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</si>
  <si>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</si>
  <si>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</si>
  <si>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</si>
  <si>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</si>
  <si>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</si>
  <si>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</si>
  <si>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</si>
  <si>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</si>
  <si>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</si>
  <si>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</si>
  <si>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</si>
  <si>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</si>
  <si>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</si>
  <si>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</si>
  <si>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</si>
  <si>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</si>
  <si>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</si>
  <si>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</si>
  <si>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</si>
  <si>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</si>
  <si>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</si>
  <si>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</si>
  <si>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</si>
  <si>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</si>
  <si>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</si>
  <si>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</si>
  <si>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</si>
  <si>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</si>
  <si>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</si>
  <si>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</si>
  <si>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</si>
  <si>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</si>
  <si>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생태숲복원용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</si>
  <si>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</si>
  <si>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</si>
  <si>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</si>
  <si>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</si>
  <si>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</si>
  <si>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자연표토복원공법 적용기준 및 공사비</t>
  </si>
  <si>
    <t>제     호표  자연표토복원공 (THK -   1 CM)  - 10 M2 당 -</t>
  </si>
  <si>
    <t>제     호표  자연표토복원공 (THK -   7 CM)  - 10 M2 당 -</t>
  </si>
  <si>
    <t>제     호표   자연표토복원공 ( SEED형 )  - 10 M2 당 -</t>
  </si>
  <si>
    <t>제     호표  자연표토복원공 (THK - 1 CM + 천연섬유망설치)  - 10 M2 당 -</t>
  </si>
  <si>
    <t>제     호표  자연표토복원공 (THK - 3 CM + 천연섬유NET설치)  - 10 M2 당 -</t>
  </si>
  <si>
    <t>제     호표  자연표토복원공 (THK - 3 CM + 철망설치)  - 10 M2 당 -</t>
  </si>
  <si>
    <t>제     호표  자연표토복원공 (THK - 4 CM + 철망설치)  - 10 M2 당 -</t>
  </si>
  <si>
    <t>제     호표  자연표토복원공 (THK - 5 CM + 철망설치)   - 10 M2 당 -</t>
  </si>
  <si>
    <t>제     호표  자연표토복원공 (THK - 7 CM + 철망설치)  - 10 M2 당 -</t>
  </si>
  <si>
    <t>2cm (섬유NET)</t>
  </si>
  <si>
    <t>제     호표  자연표토복원공 (THK - 2 CM + 천연섬유NET설치)  - 10 M2 당 -</t>
  </si>
  <si>
    <t>식</t>
  </si>
  <si>
    <t>10M2단가적용</t>
  </si>
  <si>
    <t>경유</t>
  </si>
  <si>
    <t>제     호표  자연표토복원공 (THK -   5 CM)   - 10 M2 당 -</t>
  </si>
  <si>
    <t>제     호표  자연표토복원공 (THK -   4 CM)  - 10 M2 당 -</t>
  </si>
  <si>
    <t>제    호표   자연표토복원공 (THK -   3 CM)  - 10 M2 당 -</t>
  </si>
  <si>
    <t>제     호표  자연표토복원공 (THK -   2 CM)  - 10 M2 당 -</t>
  </si>
  <si>
    <t>제    호표  자연표토복원공 (THK -   1 CM)  - 10 M2 당 -</t>
  </si>
  <si>
    <t>제     호표  자연표토복원공 ( SEED형 )  - 10 M2 당 -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</si>
  <si>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</si>
  <si>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</si>
  <si>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</si>
  <si>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</si>
  <si>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</si>
  <si>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</si>
  <si>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</si>
  <si>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</si>
  <si>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</si>
  <si>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</si>
  <si>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</si>
  <si>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</si>
  <si>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</si>
  <si>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</si>
  <si>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</si>
  <si>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</si>
  <si>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</si>
  <si>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</si>
  <si>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</si>
  <si>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</si>
  <si>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</si>
  <si>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</si>
  <si>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</si>
  <si>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</si>
  <si>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가격등재</t>
  </si>
  <si>
    <t>ℓ</t>
  </si>
  <si>
    <t>생태숲복원공</t>
  </si>
  <si>
    <t>침식방지기반</t>
  </si>
  <si>
    <t>g</t>
  </si>
  <si>
    <t>향토식물복원용</t>
  </si>
  <si>
    <t>㎏</t>
  </si>
  <si>
    <t>생태복원용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</si>
  <si>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</si>
  <si>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</si>
  <si>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</si>
  <si>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</si>
  <si>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</si>
  <si>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</si>
  <si>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</si>
  <si>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</si>
  <si>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</si>
  <si>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</si>
  <si>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 xml:space="preserve"> </t>
  </si>
  <si>
    <t>건설표준품셈
(건설연구사)</t>
  </si>
  <si>
    <t>2005년</t>
  </si>
  <si>
    <t xml:space="preserve">■ 2005년도 공법 관련자료 등재사항 </t>
  </si>
  <si>
    <t>2005년</t>
  </si>
  <si>
    <t>2005년</t>
  </si>
  <si>
    <t>착암공</t>
  </si>
  <si>
    <t>제     호표 천연섬유NET 설치공사 -10 M2당-</t>
  </si>
  <si>
    <t>제    호표 천연섬유망 설치공사 -10 M2당-</t>
  </si>
  <si>
    <t>245-251</t>
  </si>
  <si>
    <t>149-151</t>
  </si>
  <si>
    <t>(2005년 1월 3일 고시)</t>
  </si>
  <si>
    <t>2005년 하반기</t>
  </si>
  <si>
    <t>2005년 하반기</t>
  </si>
  <si>
    <t>(2005년도 하반기)</t>
  </si>
  <si>
    <t>물가자료(9월)</t>
  </si>
  <si>
    <t>물가정보(9월)</t>
  </si>
  <si>
    <t>법면녹화자재(3)</t>
  </si>
  <si>
    <t>거래가격(9월)</t>
  </si>
  <si>
    <t>휀스(1), 횡선</t>
  </si>
  <si>
    <t>조경용net잔디,조경용앙카봉</t>
  </si>
  <si>
    <t>조경용net잔디,조경용착지핀</t>
  </si>
  <si>
    <t>체인링크철망,pvc피복철선</t>
  </si>
  <si>
    <t>-</t>
  </si>
  <si>
    <t>물가정보 1156페이지</t>
  </si>
  <si>
    <t>대한전문건설협회 2005년도 하반기 임금실태 조사보고서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</si>
</sst>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\&quot;* #,##0.0_-;\-&quot;\&quot;* #,##0.0_-;_-&quot;\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\&quot;* #,##0.0_-;\-&quot;\&quot;* #,##0.0_-;_-&quot;\&quot;* &quot;-&quot;?_-;_-@_-"/>
    <numFmt numFmtId="223" formatCode="_-&quot;\&quot;* #,##0.0_-;\-&quot;\&quot;* #,##0.0_-;_-&quot;\&quot;* &quot;-&quot;??_-;_-@_-"/>
    <numFmt numFmtId="224" formatCode="_-&quot;\&quot;* #,##0_-;\-&quot;\&quot;* #,##0_-;_-&quot;\&quot;* &quot;-&quot;??_-;_-@_-"/>
    <numFmt numFmtId="225" formatCode="_-* #,##0.0_-;\-* #,##0.0_-;_-* &quot;-&quot;??_-;_-@_-"/>
    <numFmt numFmtId="226" formatCode="0.0_ "/>
    <numFmt numFmtId="227" formatCode="0_ "/>
    <numFmt numFmtId="228" formatCode="_-&quot;\&quot;* #,##0_-;\-&quot;\&quot;* #,##0_-;_-&quot;\&quot;* &quot;-&quot;?_-;_-@_-"/>
    <numFmt numFmtId="229" formatCode="_-&quot;\&quot;* #,##0.00_-;\-&quot;\&quot;* #,##0.00_-;_-&quot;\&quot;* &quot;-&quot;_-;_-@_-"/>
    <numFmt numFmtId="230" formatCode="_-&quot;\&quot;* #,##0.000_-;\-&quot;\&quot;* #,##0.000_-;_-&quot;\&quot;* &quot;-&quot;_-;_-@_-"/>
    <numFmt numFmtId="231" formatCode="0.00_ "/>
  </numFmts>
  <fonts count="2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0"/>
    </font>
    <font>
      <b/>
      <sz val="18"/>
      <name val="굴림"/>
      <family val="3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4" fontId="5" fillId="0" borderId="5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9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7" xfId="0" applyNumberFormat="1" applyFont="1" applyBorder="1" applyAlignment="1" quotePrefix="1">
      <alignment vertical="center"/>
    </xf>
    <xf numFmtId="184" fontId="5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81" fontId="5" fillId="0" borderId="6" xfId="17" applyFont="1" applyBorder="1" applyAlignment="1">
      <alignment vertical="center"/>
    </xf>
    <xf numFmtId="191" fontId="5" fillId="0" borderId="6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3" xfId="17" applyFont="1" applyFill="1" applyBorder="1" applyAlignment="1">
      <alignment horizontal="center" vertical="center"/>
    </xf>
    <xf numFmtId="181" fontId="5" fillId="0" borderId="21" xfId="17" applyFont="1" applyBorder="1" applyAlignment="1">
      <alignment vertical="center"/>
    </xf>
    <xf numFmtId="181" fontId="5" fillId="0" borderId="9" xfId="17" applyFont="1" applyBorder="1" applyAlignment="1">
      <alignment vertical="center"/>
    </xf>
    <xf numFmtId="181" fontId="5" fillId="0" borderId="11" xfId="17" applyFont="1" applyBorder="1" applyAlignment="1">
      <alignment vertical="center"/>
    </xf>
    <xf numFmtId="181" fontId="5" fillId="0" borderId="14" xfId="17" applyFont="1" applyBorder="1" applyAlignment="1">
      <alignment vertical="center"/>
    </xf>
    <xf numFmtId="181" fontId="5" fillId="0" borderId="16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7" xfId="17" applyFont="1" applyBorder="1" applyAlignment="1">
      <alignment horizontal="center" vertical="center"/>
    </xf>
    <xf numFmtId="181" fontId="5" fillId="0" borderId="19" xfId="17" applyFont="1" applyBorder="1" applyAlignment="1">
      <alignment horizontal="center" vertical="center"/>
    </xf>
    <xf numFmtId="181" fontId="5" fillId="0" borderId="19" xfId="17" applyFont="1" applyBorder="1" applyAlignment="1">
      <alignment vertical="center"/>
    </xf>
    <xf numFmtId="181" fontId="5" fillId="0" borderId="14" xfId="17" applyNumberFormat="1" applyFont="1" applyBorder="1" applyAlignment="1">
      <alignment vertical="center"/>
    </xf>
    <xf numFmtId="181" fontId="5" fillId="0" borderId="6" xfId="17" applyNumberFormat="1" applyFont="1" applyBorder="1" applyAlignment="1">
      <alignment vertical="center"/>
    </xf>
    <xf numFmtId="184" fontId="8" fillId="0" borderId="7" xfId="0" applyNumberFormat="1" applyFont="1" applyBorder="1" applyAlignment="1">
      <alignment horizontal="center" vertical="center" wrapText="1"/>
    </xf>
    <xf numFmtId="184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81" fontId="4" fillId="0" borderId="6" xfId="17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Font="1" applyBorder="1" applyAlignment="1">
      <alignment horizontal="right" vertical="center"/>
    </xf>
    <xf numFmtId="193" fontId="5" fillId="0" borderId="6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5" fontId="5" fillId="0" borderId="6" xfId="17" applyNumberFormat="1" applyFont="1" applyBorder="1" applyAlignment="1">
      <alignment vertical="center"/>
    </xf>
    <xf numFmtId="191" fontId="5" fillId="0" borderId="6" xfId="17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6" xfId="17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4" fillId="2" borderId="23" xfId="0" applyNumberFormat="1" applyFont="1" applyFill="1" applyBorder="1" applyAlignment="1">
      <alignment horizontal="left" vertical="center"/>
    </xf>
    <xf numFmtId="41" fontId="4" fillId="2" borderId="2" xfId="0" applyNumberFormat="1" applyFont="1" applyFill="1" applyBorder="1" applyAlignment="1">
      <alignment horizontal="left" vertical="center"/>
    </xf>
    <xf numFmtId="41" fontId="4" fillId="2" borderId="23" xfId="0" applyNumberFormat="1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4" xfId="17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18" xfId="0" applyNumberFormat="1" applyFont="1" applyBorder="1" applyAlignment="1">
      <alignment horizontal="left" vertical="center"/>
    </xf>
    <xf numFmtId="181" fontId="5" fillId="0" borderId="17" xfId="17" applyFont="1" applyBorder="1" applyAlignment="1">
      <alignment horizontal="left" vertical="center"/>
    </xf>
    <xf numFmtId="184" fontId="12" fillId="0" borderId="17" xfId="0" applyNumberFormat="1" applyFont="1" applyBorder="1" applyAlignment="1">
      <alignment horizontal="left" vertical="top"/>
    </xf>
    <xf numFmtId="184" fontId="5" fillId="0" borderId="17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24" xfId="0" applyNumberFormat="1" applyFont="1" applyBorder="1" applyAlignment="1">
      <alignment horizontal="center" vertical="center"/>
    </xf>
    <xf numFmtId="41" fontId="21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24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right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0" fontId="17" fillId="0" borderId="22" xfId="21" applyFont="1" applyBorder="1" applyAlignment="1">
      <alignment horizontal="center" vertical="center"/>
      <protection/>
    </xf>
    <xf numFmtId="41" fontId="17" fillId="0" borderId="7" xfId="21" applyNumberFormat="1" applyFont="1" applyBorder="1">
      <alignment vertical="center"/>
      <protection/>
    </xf>
    <xf numFmtId="41" fontId="17" fillId="0" borderId="7" xfId="21" applyNumberFormat="1" applyFont="1" applyBorder="1" applyAlignment="1">
      <alignment vertical="center"/>
      <protection/>
    </xf>
    <xf numFmtId="205" fontId="5" fillId="0" borderId="14" xfId="17" applyNumberFormat="1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10" fontId="5" fillId="0" borderId="14" xfId="15" applyNumberFormat="1" applyFont="1" applyBorder="1" applyAlignment="1">
      <alignment vertical="center"/>
    </xf>
    <xf numFmtId="205" fontId="5" fillId="0" borderId="9" xfId="0" applyNumberFormat="1" applyFont="1" applyBorder="1" applyAlignment="1">
      <alignment vertical="center"/>
    </xf>
    <xf numFmtId="215" fontId="5" fillId="0" borderId="14" xfId="15" applyNumberFormat="1" applyFont="1" applyBorder="1" applyAlignment="1">
      <alignment vertical="center"/>
    </xf>
    <xf numFmtId="184" fontId="17" fillId="0" borderId="24" xfId="0" applyNumberFormat="1" applyFont="1" applyBorder="1" applyAlignment="1">
      <alignment horizontal="center" vertical="center"/>
    </xf>
    <xf numFmtId="184" fontId="21" fillId="0" borderId="24" xfId="0" applyNumberFormat="1" applyFont="1" applyBorder="1" applyAlignment="1">
      <alignment horizontal="center" vertical="center"/>
    </xf>
    <xf numFmtId="181" fontId="4" fillId="2" borderId="23" xfId="17" applyFont="1" applyFill="1" applyBorder="1" applyAlignment="1">
      <alignment horizontal="left" vertical="center"/>
    </xf>
    <xf numFmtId="181" fontId="4" fillId="2" borderId="2" xfId="17" applyFont="1" applyFill="1" applyBorder="1" applyAlignment="1">
      <alignment horizontal="left" vertical="center"/>
    </xf>
    <xf numFmtId="181" fontId="4" fillId="2" borderId="23" xfId="17" applyFont="1" applyFill="1" applyBorder="1" applyAlignment="1">
      <alignment horizontal="center" vertical="center"/>
    </xf>
    <xf numFmtId="181" fontId="4" fillId="2" borderId="2" xfId="17" applyFont="1" applyFill="1" applyBorder="1" applyAlignment="1">
      <alignment horizontal="center" vertical="center"/>
    </xf>
    <xf numFmtId="181" fontId="4" fillId="2" borderId="4" xfId="17" applyFont="1" applyFill="1" applyBorder="1" applyAlignment="1">
      <alignment horizontal="center" vertical="center"/>
    </xf>
    <xf numFmtId="0" fontId="17" fillId="0" borderId="1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41" fontId="17" fillId="0" borderId="26" xfId="21" applyNumberFormat="1" applyFont="1" applyBorder="1" applyAlignment="1">
      <alignment vertical="center"/>
      <protection/>
    </xf>
    <xf numFmtId="0" fontId="17" fillId="0" borderId="27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41" fontId="17" fillId="0" borderId="12" xfId="21" applyNumberFormat="1" applyFont="1" applyBorder="1">
      <alignment vertical="center"/>
      <protection/>
    </xf>
    <xf numFmtId="41" fontId="17" fillId="0" borderId="10" xfId="21" applyNumberFormat="1" applyFont="1" applyBorder="1" applyAlignment="1">
      <alignment horizontal="center" vertical="center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41" fontId="17" fillId="0" borderId="24" xfId="0" applyNumberFormat="1" applyFont="1" applyFill="1" applyBorder="1" applyAlignment="1">
      <alignment horizontal="center" vertical="center"/>
    </xf>
    <xf numFmtId="0" fontId="17" fillId="0" borderId="30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3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90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41" fontId="17" fillId="0" borderId="31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1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2" fontId="5" fillId="0" borderId="17" xfId="0" applyNumberFormat="1" applyFont="1" applyBorder="1" applyAlignment="1">
      <alignment horizontal="center" vertical="center"/>
    </xf>
    <xf numFmtId="219" fontId="5" fillId="0" borderId="17" xfId="0" applyNumberFormat="1" applyFont="1" applyBorder="1" applyAlignment="1">
      <alignment horizontal="left" vertical="center"/>
    </xf>
    <xf numFmtId="42" fontId="5" fillId="0" borderId="17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/>
    </xf>
    <xf numFmtId="41" fontId="5" fillId="0" borderId="18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228" fontId="5" fillId="0" borderId="17" xfId="0" applyNumberFormat="1" applyFont="1" applyBorder="1" applyAlignment="1">
      <alignment horizontal="center" vertical="center"/>
    </xf>
    <xf numFmtId="224" fontId="5" fillId="0" borderId="17" xfId="0" applyNumberFormat="1" applyFont="1" applyBorder="1" applyAlignment="1">
      <alignment horizontal="center" vertical="center"/>
    </xf>
    <xf numFmtId="42" fontId="5" fillId="0" borderId="17" xfId="0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81" fontId="5" fillId="0" borderId="39" xfId="17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 vertical="center"/>
    </xf>
    <xf numFmtId="221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2" fontId="8" fillId="0" borderId="3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229" fontId="5" fillId="0" borderId="17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3" borderId="42" xfId="0" applyNumberFormat="1" applyFont="1" applyFill="1" applyBorder="1" applyAlignment="1">
      <alignment horizontal="center" vertical="center"/>
    </xf>
    <xf numFmtId="41" fontId="21" fillId="0" borderId="41" xfId="0" applyNumberFormat="1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vertical="center"/>
    </xf>
    <xf numFmtId="41" fontId="17" fillId="0" borderId="43" xfId="0" applyNumberFormat="1" applyFont="1" applyBorder="1" applyAlignment="1">
      <alignment vertical="center"/>
    </xf>
    <xf numFmtId="184" fontId="17" fillId="0" borderId="43" xfId="0" applyNumberFormat="1" applyFont="1" applyBorder="1" applyAlignment="1">
      <alignment horizontal="center" vertical="center"/>
    </xf>
    <xf numFmtId="41" fontId="21" fillId="0" borderId="43" xfId="0" applyNumberFormat="1" applyFont="1" applyBorder="1" applyAlignment="1">
      <alignment horizontal="center" vertical="center"/>
    </xf>
    <xf numFmtId="41" fontId="17" fillId="0" borderId="43" xfId="0" applyNumberFormat="1" applyFont="1" applyFill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7" fillId="0" borderId="11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 wrapText="1"/>
      <protection/>
    </xf>
    <xf numFmtId="0" fontId="17" fillId="0" borderId="44" xfId="21" applyFont="1" applyBorder="1" applyAlignment="1">
      <alignment horizontal="center" vertical="center" wrapText="1"/>
      <protection/>
    </xf>
    <xf numFmtId="0" fontId="17" fillId="0" borderId="45" xfId="2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7" fillId="0" borderId="7" xfId="21" applyNumberFormat="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41" fontId="17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46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0" fontId="17" fillId="0" borderId="48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 wrapText="1" shrinkToFit="1"/>
      <protection/>
    </xf>
    <xf numFmtId="0" fontId="17" fillId="0" borderId="9" xfId="21" applyFont="1" applyBorder="1" applyAlignment="1">
      <alignment horizontal="center" vertical="center" wrapText="1" shrinkToFit="1"/>
      <protection/>
    </xf>
    <xf numFmtId="0" fontId="17" fillId="0" borderId="5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49" xfId="21" applyFont="1" applyBorder="1" applyAlignment="1">
      <alignment horizontal="center" vertical="center"/>
      <protection/>
    </xf>
    <xf numFmtId="0" fontId="21" fillId="0" borderId="50" xfId="21" applyBorder="1">
      <alignment vertical="center"/>
      <protection/>
    </xf>
    <xf numFmtId="0" fontId="21" fillId="0" borderId="51" xfId="21" applyBorder="1">
      <alignment vertical="center"/>
      <protection/>
    </xf>
    <xf numFmtId="0" fontId="17" fillId="0" borderId="52" xfId="21" applyFont="1" applyBorder="1" applyAlignment="1">
      <alignment horizontal="center" vertical="center"/>
      <protection/>
    </xf>
    <xf numFmtId="0" fontId="17" fillId="0" borderId="26" xfId="21" applyFont="1" applyBorder="1" applyAlignment="1">
      <alignment horizontal="center" vertical="center"/>
      <protection/>
    </xf>
    <xf numFmtId="41" fontId="17" fillId="0" borderId="11" xfId="21" applyNumberFormat="1" applyFont="1" applyBorder="1" applyAlignment="1">
      <alignment horizontal="center" vertical="center"/>
      <protection/>
    </xf>
    <xf numFmtId="0" fontId="17" fillId="0" borderId="2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53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51" xfId="2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1" fontId="17" fillId="0" borderId="22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21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4" xfId="0" applyNumberFormat="1" applyFont="1" applyBorder="1" applyAlignment="1">
      <alignment horizontal="center" vertical="center"/>
    </xf>
    <xf numFmtId="41" fontId="17" fillId="0" borderId="55" xfId="0" applyNumberFormat="1" applyFont="1" applyBorder="1" applyAlignment="1">
      <alignment horizontal="center" vertical="center"/>
    </xf>
    <xf numFmtId="41" fontId="17" fillId="0" borderId="56" xfId="0" applyNumberFormat="1" applyFont="1" applyBorder="1" applyAlignment="1">
      <alignment horizontal="center" vertical="center"/>
    </xf>
    <xf numFmtId="41" fontId="17" fillId="0" borderId="14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41" fontId="17" fillId="0" borderId="51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left" vertical="center"/>
    </xf>
    <xf numFmtId="41" fontId="17" fillId="0" borderId="24" xfId="0" applyNumberFormat="1" applyFont="1" applyBorder="1" applyAlignment="1">
      <alignment horizontal="left" vertical="center"/>
    </xf>
    <xf numFmtId="41" fontId="17" fillId="0" borderId="24" xfId="0" applyNumberFormat="1" applyFont="1" applyBorder="1" applyAlignment="1">
      <alignment horizontal="center" vertical="center"/>
    </xf>
    <xf numFmtId="41" fontId="17" fillId="0" borderId="4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시공두께및안정화재설치기준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M23"/>
  <sheetViews>
    <sheetView zoomScale="75" zoomScaleNormal="75" workbookViewId="0" topLeftCell="A10">
      <selection activeCell="Q20" sqref="Q20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7" spans="1:13" ht="33.75">
      <c r="A7" s="211" t="s">
        <v>116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27.7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ht="13.5" customHeight="1"/>
    <row r="10" spans="1:13" ht="27">
      <c r="A10" s="213" t="s">
        <v>261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23" spans="1:13" ht="25.5">
      <c r="A23" s="214" t="s">
        <v>117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</sheetData>
  <mergeCells count="4">
    <mergeCell ref="A7:M7"/>
    <mergeCell ref="A8:M8"/>
    <mergeCell ref="A10:M10"/>
    <mergeCell ref="A23:M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9" sqref="I9:I10"/>
    </sheetView>
  </sheetViews>
  <sheetFormatPr defaultColWidth="9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18" t="s">
        <v>184</v>
      </c>
      <c r="B1" s="218"/>
      <c r="C1" s="218"/>
      <c r="D1" s="218"/>
      <c r="E1" s="218"/>
      <c r="F1" s="218"/>
      <c r="G1" s="218"/>
      <c r="H1" s="218"/>
      <c r="I1" s="218"/>
    </row>
    <row r="2" spans="8:9" ht="19.5" customHeight="1" thickBot="1">
      <c r="H2" s="116"/>
      <c r="I2" s="116" t="s">
        <v>129</v>
      </c>
    </row>
    <row r="3" spans="1:9" ht="24.75" customHeight="1">
      <c r="A3" s="224" t="s">
        <v>130</v>
      </c>
      <c r="B3" s="226" t="s">
        <v>131</v>
      </c>
      <c r="C3" s="204" t="s">
        <v>132</v>
      </c>
      <c r="D3" s="206" t="s">
        <v>133</v>
      </c>
      <c r="E3" s="208" t="s">
        <v>134</v>
      </c>
      <c r="F3" s="219" t="s">
        <v>135</v>
      </c>
      <c r="G3" s="220"/>
      <c r="H3" s="210" t="s">
        <v>136</v>
      </c>
      <c r="I3" s="222" t="s">
        <v>137</v>
      </c>
    </row>
    <row r="4" spans="1:9" ht="24.75" customHeight="1" thickBot="1">
      <c r="A4" s="225"/>
      <c r="B4" s="227"/>
      <c r="C4" s="205"/>
      <c r="D4" s="207"/>
      <c r="E4" s="209"/>
      <c r="F4" s="117" t="s">
        <v>138</v>
      </c>
      <c r="G4" s="118" t="s">
        <v>139</v>
      </c>
      <c r="H4" s="221"/>
      <c r="I4" s="223"/>
    </row>
    <row r="5" spans="1:9" ht="24.75" customHeight="1">
      <c r="A5" s="224" t="s">
        <v>140</v>
      </c>
      <c r="B5" s="206" t="s">
        <v>141</v>
      </c>
      <c r="C5" s="230" t="s">
        <v>123</v>
      </c>
      <c r="D5" s="138" t="s">
        <v>142</v>
      </c>
      <c r="E5" s="222" t="s">
        <v>123</v>
      </c>
      <c r="F5" s="142" t="s">
        <v>125</v>
      </c>
      <c r="G5" s="235" t="s">
        <v>123</v>
      </c>
      <c r="H5" s="143" t="s">
        <v>125</v>
      </c>
      <c r="I5" s="144">
        <f>INT(최종단가산출!L17/10)</f>
        <v>11996</v>
      </c>
    </row>
    <row r="6" spans="1:9" ht="24.75" customHeight="1">
      <c r="A6" s="228"/>
      <c r="B6" s="229"/>
      <c r="C6" s="231"/>
      <c r="D6" s="120" t="s">
        <v>143</v>
      </c>
      <c r="E6" s="233"/>
      <c r="F6" s="237" t="s">
        <v>144</v>
      </c>
      <c r="G6" s="216"/>
      <c r="H6" s="122" t="s">
        <v>124</v>
      </c>
      <c r="I6" s="123">
        <f>INT(최종단가산출!L36/10)</f>
        <v>18555</v>
      </c>
    </row>
    <row r="7" spans="1:9" ht="24.75" customHeight="1">
      <c r="A7" s="228"/>
      <c r="B7" s="229"/>
      <c r="C7" s="232"/>
      <c r="D7" s="120" t="s">
        <v>145</v>
      </c>
      <c r="E7" s="234"/>
      <c r="F7" s="238"/>
      <c r="G7" s="121" t="s">
        <v>97</v>
      </c>
      <c r="H7" s="137" t="s">
        <v>126</v>
      </c>
      <c r="I7" s="124">
        <f>INT(최종단가산출!L56/10)</f>
        <v>21383</v>
      </c>
    </row>
    <row r="8" spans="1:9" ht="24.75" customHeight="1">
      <c r="A8" s="239" t="s">
        <v>146</v>
      </c>
      <c r="B8" s="229" t="s">
        <v>147</v>
      </c>
      <c r="C8" s="240" t="s">
        <v>123</v>
      </c>
      <c r="D8" s="120" t="s">
        <v>148</v>
      </c>
      <c r="E8" s="241" t="s">
        <v>123</v>
      </c>
      <c r="F8" s="139" t="s">
        <v>149</v>
      </c>
      <c r="G8" s="216" t="s">
        <v>151</v>
      </c>
      <c r="H8" s="137" t="s">
        <v>194</v>
      </c>
      <c r="I8" s="140">
        <f>INT(최종단가산출!L75/10)</f>
        <v>33679</v>
      </c>
    </row>
    <row r="9" spans="1:9" ht="24.75" customHeight="1">
      <c r="A9" s="239"/>
      <c r="B9" s="229"/>
      <c r="C9" s="232"/>
      <c r="D9" s="120" t="s">
        <v>145</v>
      </c>
      <c r="E9" s="234"/>
      <c r="F9" s="228" t="s">
        <v>150</v>
      </c>
      <c r="G9" s="216"/>
      <c r="H9" s="236" t="s">
        <v>152</v>
      </c>
      <c r="I9" s="215">
        <f>INT(최종단가산출!L94/10)</f>
        <v>45268</v>
      </c>
    </row>
    <row r="10" spans="1:9" ht="24.75" customHeight="1">
      <c r="A10" s="228" t="s">
        <v>153</v>
      </c>
      <c r="B10" s="229" t="s">
        <v>154</v>
      </c>
      <c r="C10" s="240" t="s">
        <v>123</v>
      </c>
      <c r="D10" s="120" t="s">
        <v>155</v>
      </c>
      <c r="E10" s="241" t="s">
        <v>123</v>
      </c>
      <c r="F10" s="228"/>
      <c r="G10" s="216"/>
      <c r="H10" s="236"/>
      <c r="I10" s="215"/>
    </row>
    <row r="11" spans="1:9" ht="24.75" customHeight="1">
      <c r="A11" s="228"/>
      <c r="B11" s="229"/>
      <c r="C11" s="242"/>
      <c r="D11" s="120" t="s">
        <v>156</v>
      </c>
      <c r="E11" s="234"/>
      <c r="F11" s="228"/>
      <c r="G11" s="121" t="s">
        <v>157</v>
      </c>
      <c r="H11" s="122" t="s">
        <v>158</v>
      </c>
      <c r="I11" s="124">
        <f>INT(최종단가산출!L113/10)</f>
        <v>51424</v>
      </c>
    </row>
    <row r="12" spans="1:9" ht="24.75" customHeight="1">
      <c r="A12" s="228" t="s">
        <v>159</v>
      </c>
      <c r="B12" s="229" t="s">
        <v>123</v>
      </c>
      <c r="C12" s="229" t="s">
        <v>160</v>
      </c>
      <c r="D12" s="119" t="s">
        <v>155</v>
      </c>
      <c r="E12" s="122" t="s">
        <v>161</v>
      </c>
      <c r="F12" s="228"/>
      <c r="G12" s="121" t="s">
        <v>151</v>
      </c>
      <c r="H12" s="122" t="s">
        <v>152</v>
      </c>
      <c r="I12" s="124">
        <f>INT(최종단가산출!L94/10)</f>
        <v>45268</v>
      </c>
    </row>
    <row r="13" spans="1:9" ht="24.75" customHeight="1">
      <c r="A13" s="228"/>
      <c r="B13" s="229"/>
      <c r="C13" s="229"/>
      <c r="D13" s="119" t="s">
        <v>162</v>
      </c>
      <c r="E13" s="149" t="s">
        <v>163</v>
      </c>
      <c r="F13" s="120" t="s">
        <v>164</v>
      </c>
      <c r="G13" s="216" t="s">
        <v>157</v>
      </c>
      <c r="H13" s="119" t="s">
        <v>165</v>
      </c>
      <c r="I13" s="123">
        <f>INT(최종단가산출!L132/10)</f>
        <v>63504</v>
      </c>
    </row>
    <row r="14" spans="1:9" ht="24.75" customHeight="1">
      <c r="A14" s="228" t="s">
        <v>166</v>
      </c>
      <c r="B14" s="229" t="s">
        <v>123</v>
      </c>
      <c r="C14" s="119" t="s">
        <v>167</v>
      </c>
      <c r="D14" s="119" t="s">
        <v>168</v>
      </c>
      <c r="E14" s="149" t="s">
        <v>161</v>
      </c>
      <c r="F14" s="120" t="s">
        <v>169</v>
      </c>
      <c r="G14" s="216"/>
      <c r="H14" s="119" t="s">
        <v>170</v>
      </c>
      <c r="I14" s="123">
        <f>INT(최종단가산출!L151/10)</f>
        <v>75583</v>
      </c>
    </row>
    <row r="15" spans="1:9" ht="24.75" customHeight="1" thickBot="1">
      <c r="A15" s="225"/>
      <c r="B15" s="207"/>
      <c r="C15" s="141" t="s">
        <v>173</v>
      </c>
      <c r="D15" s="118" t="s">
        <v>174</v>
      </c>
      <c r="E15" s="150" t="s">
        <v>163</v>
      </c>
      <c r="F15" s="148" t="s">
        <v>171</v>
      </c>
      <c r="G15" s="217"/>
      <c r="H15" s="118" t="s">
        <v>172</v>
      </c>
      <c r="I15" s="145">
        <f>INT(최종단가산출!L170/10)</f>
        <v>99742</v>
      </c>
    </row>
  </sheetData>
  <mergeCells count="33">
    <mergeCell ref="A12:A13"/>
    <mergeCell ref="B12:B13"/>
    <mergeCell ref="C12:C13"/>
    <mergeCell ref="A14:A15"/>
    <mergeCell ref="B14:B15"/>
    <mergeCell ref="A10:A11"/>
    <mergeCell ref="B10:B11"/>
    <mergeCell ref="C10:C11"/>
    <mergeCell ref="E10:E11"/>
    <mergeCell ref="A8:A9"/>
    <mergeCell ref="B8:B9"/>
    <mergeCell ref="C8:C9"/>
    <mergeCell ref="E8:E9"/>
    <mergeCell ref="E5:E7"/>
    <mergeCell ref="G5:G6"/>
    <mergeCell ref="F9:F12"/>
    <mergeCell ref="H9:H10"/>
    <mergeCell ref="F6:F7"/>
    <mergeCell ref="G8:G10"/>
    <mergeCell ref="B3:B4"/>
    <mergeCell ref="A5:A7"/>
    <mergeCell ref="B5:B7"/>
    <mergeCell ref="C5:C7"/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&amp;L&amp;"굴림,보통"&amp;9&lt;자연표토복원공&gt;&amp;R&amp;"굴림,보통"&amp;9&lt;2005년도 하반기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3"/>
  <sheetViews>
    <sheetView zoomScale="75" zoomScaleNormal="75" workbookViewId="0" topLeftCell="A1">
      <pane xSplit="2" ySplit="2" topLeftCell="D1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94" sqref="L94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187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104</v>
      </c>
      <c r="B4" s="46" t="s">
        <v>107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105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106</v>
      </c>
      <c r="B6" s="75" t="s">
        <v>120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71300</v>
      </c>
      <c r="H7" s="86">
        <f t="shared" si="1"/>
        <v>1354</v>
      </c>
      <c r="I7" s="85"/>
      <c r="J7" s="85">
        <f t="shared" si="2"/>
        <v>0</v>
      </c>
      <c r="K7" s="86">
        <f>E7+G7+I7</f>
        <v>71300</v>
      </c>
      <c r="L7" s="86">
        <f t="shared" si="4"/>
        <v>1354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67570</v>
      </c>
      <c r="H8" s="86">
        <f t="shared" si="1"/>
        <v>2500</v>
      </c>
      <c r="I8" s="85"/>
      <c r="J8" s="85">
        <f t="shared" si="2"/>
        <v>0</v>
      </c>
      <c r="K8" s="86">
        <f>E8+G8+I8</f>
        <v>67570</v>
      </c>
      <c r="L8" s="86">
        <f t="shared" si="4"/>
        <v>2500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53090</v>
      </c>
      <c r="H9" s="86">
        <f t="shared" si="1"/>
        <v>6530</v>
      </c>
      <c r="I9" s="85"/>
      <c r="J9" s="85">
        <f t="shared" si="2"/>
        <v>0</v>
      </c>
      <c r="K9" s="86">
        <f t="shared" si="3"/>
        <v>53090</v>
      </c>
      <c r="L9" s="86">
        <f t="shared" si="4"/>
        <v>6530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9085</v>
      </c>
      <c r="F10" s="86">
        <f t="shared" si="0"/>
        <v>654</v>
      </c>
      <c r="G10" s="86">
        <f>단가산출근거!E29</f>
        <v>12786</v>
      </c>
      <c r="H10" s="86">
        <f t="shared" si="1"/>
        <v>920</v>
      </c>
      <c r="I10" s="86">
        <f>단가산출근거!E26</f>
        <v>68401</v>
      </c>
      <c r="J10" s="86">
        <f t="shared" si="2"/>
        <v>4924</v>
      </c>
      <c r="K10" s="86">
        <f>E10+G10+I10</f>
        <v>90272</v>
      </c>
      <c r="L10" s="86">
        <f t="shared" si="4"/>
        <v>6498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9085</v>
      </c>
      <c r="F11" s="86">
        <f t="shared" si="0"/>
        <v>654</v>
      </c>
      <c r="G11" s="86">
        <f>단가산출근거!E35</f>
        <v>13633</v>
      </c>
      <c r="H11" s="86">
        <f t="shared" si="1"/>
        <v>981</v>
      </c>
      <c r="I11" s="86">
        <f>단가산출근거!E32</f>
        <v>11537</v>
      </c>
      <c r="J11" s="86">
        <f t="shared" si="2"/>
        <v>830</v>
      </c>
      <c r="K11" s="86">
        <f>E11+G11+I11</f>
        <v>34255</v>
      </c>
      <c r="L11" s="86">
        <f t="shared" si="4"/>
        <v>2465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18227</v>
      </c>
      <c r="F12" s="86">
        <f t="shared" si="0"/>
        <v>1312</v>
      </c>
      <c r="G12" s="86">
        <f>단가산출근거!E41</f>
        <v>13633</v>
      </c>
      <c r="H12" s="86">
        <f t="shared" si="1"/>
        <v>981</v>
      </c>
      <c r="I12" s="86">
        <f>단가산출근거!E38</f>
        <v>6008</v>
      </c>
      <c r="J12" s="86">
        <f t="shared" si="2"/>
        <v>432</v>
      </c>
      <c r="K12" s="86">
        <f>E12+G12+I12</f>
        <v>37868</v>
      </c>
      <c r="L12" s="86">
        <f t="shared" si="4"/>
        <v>2725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16047</v>
      </c>
      <c r="F13" s="86">
        <f t="shared" si="0"/>
        <v>5809</v>
      </c>
      <c r="G13" s="86">
        <f>단가산출근거!E48</f>
        <v>13633</v>
      </c>
      <c r="H13" s="86">
        <f t="shared" si="1"/>
        <v>4935</v>
      </c>
      <c r="I13" s="86">
        <f>단가산출근거!E45</f>
        <v>9690</v>
      </c>
      <c r="J13" s="86">
        <f t="shared" si="2"/>
        <v>3507</v>
      </c>
      <c r="K13" s="86">
        <f>E13+G13+I13</f>
        <v>39370</v>
      </c>
      <c r="L13" s="86">
        <f t="shared" si="4"/>
        <v>14251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2670</v>
      </c>
      <c r="G15" s="84"/>
      <c r="H15" s="84"/>
      <c r="I15" s="94"/>
      <c r="J15" s="94"/>
      <c r="K15" s="94"/>
      <c r="L15" s="86">
        <f t="shared" si="4"/>
        <v>2670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364.02</v>
      </c>
      <c r="G16" s="84"/>
      <c r="H16" s="86"/>
      <c r="I16" s="94"/>
      <c r="J16" s="94"/>
      <c r="K16" s="94"/>
      <c r="L16" s="86">
        <f t="shared" si="4"/>
        <v>364.02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92063.02</v>
      </c>
      <c r="G17" s="84"/>
      <c r="H17" s="94">
        <f>SUM(H4:H16)</f>
        <v>18201</v>
      </c>
      <c r="I17" s="94"/>
      <c r="J17" s="94">
        <f>SUM(J4:J16)</f>
        <v>9698</v>
      </c>
      <c r="K17" s="94"/>
      <c r="L17" s="94">
        <f>SUM(L4:L16)</f>
        <v>119962.02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185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104</v>
      </c>
      <c r="B23" s="46" t="s">
        <v>107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105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106</v>
      </c>
      <c r="B25" s="75" t="s">
        <v>121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71300</v>
      </c>
      <c r="H26" s="86">
        <f t="shared" si="6"/>
        <v>1782</v>
      </c>
      <c r="I26" s="85"/>
      <c r="J26" s="85">
        <f t="shared" si="7"/>
        <v>0</v>
      </c>
      <c r="K26" s="86">
        <f t="shared" si="8"/>
        <v>71300</v>
      </c>
      <c r="L26" s="86">
        <f t="shared" si="9"/>
        <v>1782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67570</v>
      </c>
      <c r="H27" s="86">
        <f t="shared" si="6"/>
        <v>3310</v>
      </c>
      <c r="I27" s="85"/>
      <c r="J27" s="85">
        <f t="shared" si="7"/>
        <v>0</v>
      </c>
      <c r="K27" s="86">
        <f t="shared" si="8"/>
        <v>67570</v>
      </c>
      <c r="L27" s="86">
        <f t="shared" si="9"/>
        <v>3310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53090</v>
      </c>
      <c r="H28" s="86">
        <f t="shared" si="6"/>
        <v>7698</v>
      </c>
      <c r="I28" s="85"/>
      <c r="J28" s="85">
        <f t="shared" si="7"/>
        <v>0</v>
      </c>
      <c r="K28" s="86">
        <f t="shared" si="8"/>
        <v>53090</v>
      </c>
      <c r="L28" s="86">
        <f t="shared" si="9"/>
        <v>7698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9085</v>
      </c>
      <c r="F29" s="86">
        <f t="shared" si="5"/>
        <v>1335</v>
      </c>
      <c r="G29" s="86">
        <f t="shared" si="10"/>
        <v>12786</v>
      </c>
      <c r="H29" s="86">
        <f t="shared" si="6"/>
        <v>1879</v>
      </c>
      <c r="I29" s="86">
        <f>I10</f>
        <v>68401</v>
      </c>
      <c r="J29" s="86">
        <f t="shared" si="7"/>
        <v>10054</v>
      </c>
      <c r="K29" s="86">
        <f>E29+G29+I29</f>
        <v>90272</v>
      </c>
      <c r="L29" s="86">
        <f t="shared" si="9"/>
        <v>13268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9085</v>
      </c>
      <c r="F30" s="86">
        <f t="shared" si="5"/>
        <v>1335</v>
      </c>
      <c r="G30" s="86">
        <f t="shared" si="10"/>
        <v>13633</v>
      </c>
      <c r="H30" s="86">
        <f t="shared" si="6"/>
        <v>2004</v>
      </c>
      <c r="I30" s="86">
        <f>I11</f>
        <v>11537</v>
      </c>
      <c r="J30" s="86">
        <f t="shared" si="7"/>
        <v>1695</v>
      </c>
      <c r="K30" s="86">
        <f>E30+G30+I30</f>
        <v>34255</v>
      </c>
      <c r="L30" s="86">
        <f t="shared" si="9"/>
        <v>5034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18227</v>
      </c>
      <c r="F31" s="86">
        <f t="shared" si="5"/>
        <v>2679</v>
      </c>
      <c r="G31" s="86">
        <f t="shared" si="10"/>
        <v>13633</v>
      </c>
      <c r="H31" s="86">
        <f t="shared" si="6"/>
        <v>2004</v>
      </c>
      <c r="I31" s="86">
        <f>I12</f>
        <v>6008</v>
      </c>
      <c r="J31" s="86">
        <f t="shared" si="7"/>
        <v>883</v>
      </c>
      <c r="K31" s="86">
        <f>E31+G31+I31</f>
        <v>37868</v>
      </c>
      <c r="L31" s="86">
        <f t="shared" si="9"/>
        <v>5566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16047</v>
      </c>
      <c r="F32" s="86">
        <f t="shared" si="5"/>
        <v>6932</v>
      </c>
      <c r="G32" s="86">
        <f t="shared" si="10"/>
        <v>13633</v>
      </c>
      <c r="H32" s="86">
        <f t="shared" si="6"/>
        <v>5889</v>
      </c>
      <c r="I32" s="86">
        <f>I13</f>
        <v>9690</v>
      </c>
      <c r="J32" s="86">
        <f t="shared" si="7"/>
        <v>4186</v>
      </c>
      <c r="K32" s="86">
        <f>E32+G32+I32</f>
        <v>39370</v>
      </c>
      <c r="L32" s="86">
        <f t="shared" si="9"/>
        <v>17007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4184</v>
      </c>
      <c r="G34" s="84"/>
      <c r="H34" s="84"/>
      <c r="I34" s="94"/>
      <c r="J34" s="94"/>
      <c r="K34" s="94"/>
      <c r="L34" s="94">
        <f>$F$34</f>
        <v>4184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491.32</v>
      </c>
      <c r="G35" s="84"/>
      <c r="H35" s="86"/>
      <c r="I35" s="94"/>
      <c r="J35" s="94"/>
      <c r="K35" s="94"/>
      <c r="L35" s="94">
        <f>SUM(F35:K35)</f>
        <v>491.32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144156.32</v>
      </c>
      <c r="G36" s="84"/>
      <c r="H36" s="94">
        <f>SUM(H23:H35)</f>
        <v>24566</v>
      </c>
      <c r="I36" s="94"/>
      <c r="J36" s="94">
        <f>SUM(J23:J35)</f>
        <v>16829</v>
      </c>
      <c r="K36" s="94"/>
      <c r="L36" s="94">
        <f>SUM(L23:L35)</f>
        <v>185551.32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188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177</v>
      </c>
      <c r="B42" s="46" t="s">
        <v>178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179</v>
      </c>
      <c r="B43" s="46" t="s">
        <v>180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106</v>
      </c>
      <c r="B44" s="75" t="s">
        <v>120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71300</v>
      </c>
      <c r="H45" s="86">
        <f t="shared" si="12"/>
        <v>1782</v>
      </c>
      <c r="I45" s="85"/>
      <c r="J45" s="85">
        <f t="shared" si="13"/>
        <v>0</v>
      </c>
      <c r="K45" s="86">
        <f t="shared" si="14"/>
        <v>71300</v>
      </c>
      <c r="L45" s="86">
        <f t="shared" si="15"/>
        <v>1782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67570</v>
      </c>
      <c r="H46" s="86">
        <f t="shared" si="12"/>
        <v>3310</v>
      </c>
      <c r="I46" s="85"/>
      <c r="J46" s="85">
        <f t="shared" si="13"/>
        <v>0</v>
      </c>
      <c r="K46" s="86">
        <f t="shared" si="14"/>
        <v>67570</v>
      </c>
      <c r="L46" s="86">
        <f t="shared" si="15"/>
        <v>3310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53090</v>
      </c>
      <c r="H47" s="86">
        <f t="shared" si="12"/>
        <v>7698</v>
      </c>
      <c r="I47" s="85"/>
      <c r="J47" s="85">
        <f t="shared" si="13"/>
        <v>0</v>
      </c>
      <c r="K47" s="86">
        <f t="shared" si="14"/>
        <v>53090</v>
      </c>
      <c r="L47" s="86">
        <f t="shared" si="15"/>
        <v>7698</v>
      </c>
      <c r="M47" s="24"/>
    </row>
    <row r="48" spans="1:13" ht="30" customHeight="1">
      <c r="A48" s="21" t="s">
        <v>34</v>
      </c>
      <c r="B48" s="22" t="s">
        <v>181</v>
      </c>
      <c r="C48" s="72">
        <v>0.147</v>
      </c>
      <c r="D48" s="22" t="s">
        <v>30</v>
      </c>
      <c r="E48" s="86">
        <f>E29</f>
        <v>9085</v>
      </c>
      <c r="F48" s="86">
        <f t="shared" si="11"/>
        <v>1335</v>
      </c>
      <c r="G48" s="86">
        <f t="shared" si="16"/>
        <v>12786</v>
      </c>
      <c r="H48" s="86">
        <f t="shared" si="12"/>
        <v>1879</v>
      </c>
      <c r="I48" s="86">
        <f>I29</f>
        <v>68401</v>
      </c>
      <c r="J48" s="86">
        <f t="shared" si="13"/>
        <v>10054</v>
      </c>
      <c r="K48" s="86">
        <f t="shared" si="14"/>
        <v>90272</v>
      </c>
      <c r="L48" s="86">
        <f t="shared" si="15"/>
        <v>13268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9085</v>
      </c>
      <c r="F49" s="86">
        <f t="shared" si="11"/>
        <v>1335</v>
      </c>
      <c r="G49" s="86">
        <f t="shared" si="16"/>
        <v>13633</v>
      </c>
      <c r="H49" s="86">
        <f t="shared" si="12"/>
        <v>2004</v>
      </c>
      <c r="I49" s="86">
        <f>I30</f>
        <v>11537</v>
      </c>
      <c r="J49" s="86">
        <f t="shared" si="13"/>
        <v>1695</v>
      </c>
      <c r="K49" s="86">
        <f t="shared" si="14"/>
        <v>34255</v>
      </c>
      <c r="L49" s="86">
        <f t="shared" si="15"/>
        <v>5034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18227</v>
      </c>
      <c r="F50" s="86">
        <f t="shared" si="11"/>
        <v>2679</v>
      </c>
      <c r="G50" s="86">
        <f t="shared" si="16"/>
        <v>13633</v>
      </c>
      <c r="H50" s="86">
        <f t="shared" si="12"/>
        <v>2004</v>
      </c>
      <c r="I50" s="86">
        <f>I31</f>
        <v>6008</v>
      </c>
      <c r="J50" s="86">
        <f t="shared" si="13"/>
        <v>883</v>
      </c>
      <c r="K50" s="86">
        <f t="shared" si="14"/>
        <v>37868</v>
      </c>
      <c r="L50" s="86">
        <f t="shared" si="15"/>
        <v>5566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16047</v>
      </c>
      <c r="F51" s="86">
        <f t="shared" si="11"/>
        <v>6932</v>
      </c>
      <c r="G51" s="86">
        <f t="shared" si="16"/>
        <v>13633</v>
      </c>
      <c r="H51" s="86">
        <f t="shared" si="12"/>
        <v>5889</v>
      </c>
      <c r="I51" s="86">
        <f>I32</f>
        <v>9690</v>
      </c>
      <c r="J51" s="86">
        <f t="shared" si="13"/>
        <v>4186</v>
      </c>
      <c r="K51" s="86">
        <f t="shared" si="14"/>
        <v>39370</v>
      </c>
      <c r="L51" s="86">
        <f t="shared" si="15"/>
        <v>17007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4184</v>
      </c>
      <c r="G53" s="84"/>
      <c r="H53" s="84"/>
      <c r="I53" s="94"/>
      <c r="J53" s="94"/>
      <c r="K53" s="94"/>
      <c r="L53" s="94">
        <f>$F$53</f>
        <v>4184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v>481</v>
      </c>
      <c r="G54" s="84"/>
      <c r="H54" s="86"/>
      <c r="I54" s="94"/>
      <c r="J54" s="94"/>
      <c r="K54" s="94"/>
      <c r="L54" s="94">
        <f>F54+H54+J54</f>
        <v>481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196</v>
      </c>
      <c r="E55" s="84"/>
      <c r="F55" s="84">
        <f>'참고자료-안정화재'!F9</f>
        <v>10918</v>
      </c>
      <c r="G55" s="84"/>
      <c r="H55" s="84">
        <f>'참고자료-안정화재'!H9</f>
        <v>17375</v>
      </c>
      <c r="I55" s="84"/>
      <c r="J55" s="84">
        <v>0</v>
      </c>
      <c r="K55" s="84"/>
      <c r="L55" s="86">
        <f>+J55+H55+F55</f>
        <v>28293</v>
      </c>
      <c r="M55" s="151" t="s">
        <v>197</v>
      </c>
    </row>
    <row r="56" spans="1:13" ht="30" customHeight="1">
      <c r="A56" s="25" t="s">
        <v>182</v>
      </c>
      <c r="B56" s="26"/>
      <c r="C56" s="54"/>
      <c r="D56" s="26"/>
      <c r="E56" s="84"/>
      <c r="F56" s="94">
        <f>SUM(F42:F55)</f>
        <v>155064</v>
      </c>
      <c r="G56" s="84"/>
      <c r="H56" s="94">
        <f>SUM(H42:H55)</f>
        <v>41941</v>
      </c>
      <c r="I56" s="94"/>
      <c r="J56" s="94">
        <f>SUM(J42:J55)</f>
        <v>16829</v>
      </c>
      <c r="K56" s="94"/>
      <c r="L56" s="94">
        <f>SUM(L42:L55)</f>
        <v>213834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195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177</v>
      </c>
      <c r="B61" s="46" t="s">
        <v>178</v>
      </c>
      <c r="C61" s="48">
        <v>220</v>
      </c>
      <c r="D61" s="22" t="s">
        <v>31</v>
      </c>
      <c r="E61" s="86">
        <f>E42</f>
        <v>840</v>
      </c>
      <c r="F61" s="86">
        <f aca="true" t="shared" si="17" ref="F61:F71">INT(E61*C61)</f>
        <v>184800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5">+J61+H61+F61</f>
        <v>184800</v>
      </c>
      <c r="M61" s="62"/>
    </row>
    <row r="62" spans="1:13" ht="30" customHeight="1">
      <c r="A62" s="21" t="s">
        <v>179</v>
      </c>
      <c r="B62" s="46" t="s">
        <v>180</v>
      </c>
      <c r="C62" s="48">
        <v>40</v>
      </c>
      <c r="D62" s="22" t="s">
        <v>32</v>
      </c>
      <c r="E62" s="86">
        <f>E43</f>
        <v>40</v>
      </c>
      <c r="F62" s="86">
        <f t="shared" si="17"/>
        <v>1600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1600</v>
      </c>
      <c r="M62" s="62"/>
    </row>
    <row r="63" spans="1:13" ht="30" customHeight="1">
      <c r="A63" s="21" t="s">
        <v>106</v>
      </c>
      <c r="B63" s="75" t="s">
        <v>120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0.034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71300</v>
      </c>
      <c r="H64" s="86">
        <f t="shared" si="18"/>
        <v>2424</v>
      </c>
      <c r="I64" s="85"/>
      <c r="J64" s="85">
        <f t="shared" si="19"/>
        <v>0</v>
      </c>
      <c r="K64" s="86">
        <f t="shared" si="20"/>
        <v>71300</v>
      </c>
      <c r="L64" s="86">
        <f t="shared" si="21"/>
        <v>2424</v>
      </c>
      <c r="M64" s="44"/>
    </row>
    <row r="65" spans="1:13" ht="30" customHeight="1">
      <c r="A65" s="21" t="s">
        <v>17</v>
      </c>
      <c r="B65" s="22"/>
      <c r="C65" s="72">
        <v>0.067</v>
      </c>
      <c r="D65" s="22" t="s">
        <v>16</v>
      </c>
      <c r="E65" s="85"/>
      <c r="F65" s="85">
        <f t="shared" si="17"/>
        <v>0</v>
      </c>
      <c r="G65" s="47">
        <f t="shared" si="22"/>
        <v>67570</v>
      </c>
      <c r="H65" s="86">
        <f t="shared" si="18"/>
        <v>4527</v>
      </c>
      <c r="I65" s="85"/>
      <c r="J65" s="85">
        <f t="shared" si="19"/>
        <v>0</v>
      </c>
      <c r="K65" s="86">
        <f t="shared" si="20"/>
        <v>67570</v>
      </c>
      <c r="L65" s="86">
        <f t="shared" si="21"/>
        <v>4527</v>
      </c>
      <c r="M65" s="24"/>
    </row>
    <row r="66" spans="1:13" ht="30" customHeight="1">
      <c r="A66" s="21" t="s">
        <v>18</v>
      </c>
      <c r="B66" s="22"/>
      <c r="C66" s="72">
        <v>0.178</v>
      </c>
      <c r="D66" s="22" t="s">
        <v>16</v>
      </c>
      <c r="E66" s="85"/>
      <c r="F66" s="85">
        <f t="shared" si="17"/>
        <v>0</v>
      </c>
      <c r="G66" s="47">
        <f t="shared" si="22"/>
        <v>53090</v>
      </c>
      <c r="H66" s="86">
        <f t="shared" si="18"/>
        <v>9450</v>
      </c>
      <c r="I66" s="85"/>
      <c r="J66" s="85">
        <f t="shared" si="19"/>
        <v>0</v>
      </c>
      <c r="K66" s="86">
        <f t="shared" si="20"/>
        <v>53090</v>
      </c>
      <c r="L66" s="86">
        <f t="shared" si="21"/>
        <v>9450</v>
      </c>
      <c r="M66" s="24"/>
    </row>
    <row r="67" spans="1:13" ht="30" customHeight="1">
      <c r="A67" s="21" t="s">
        <v>34</v>
      </c>
      <c r="B67" s="22" t="s">
        <v>181</v>
      </c>
      <c r="C67" s="72">
        <v>0.203</v>
      </c>
      <c r="D67" s="22" t="s">
        <v>30</v>
      </c>
      <c r="E67" s="86">
        <f>E48</f>
        <v>9085</v>
      </c>
      <c r="F67" s="86">
        <f t="shared" si="17"/>
        <v>1844</v>
      </c>
      <c r="G67" s="86">
        <f t="shared" si="22"/>
        <v>12786</v>
      </c>
      <c r="H67" s="86">
        <f t="shared" si="18"/>
        <v>2595</v>
      </c>
      <c r="I67" s="86">
        <f>I48</f>
        <v>68401</v>
      </c>
      <c r="J67" s="86">
        <f t="shared" si="19"/>
        <v>13885</v>
      </c>
      <c r="K67" s="86">
        <f t="shared" si="20"/>
        <v>90272</v>
      </c>
      <c r="L67" s="86">
        <f t="shared" si="21"/>
        <v>18324</v>
      </c>
      <c r="M67" s="24"/>
    </row>
    <row r="68" spans="1:13" ht="30" customHeight="1">
      <c r="A68" s="21" t="s">
        <v>35</v>
      </c>
      <c r="B68" s="22" t="s">
        <v>36</v>
      </c>
      <c r="C68" s="72">
        <v>0.203</v>
      </c>
      <c r="D68" s="22" t="s">
        <v>30</v>
      </c>
      <c r="E68" s="86">
        <f>E49</f>
        <v>9085</v>
      </c>
      <c r="F68" s="86">
        <f t="shared" si="17"/>
        <v>1844</v>
      </c>
      <c r="G68" s="86">
        <f t="shared" si="22"/>
        <v>13633</v>
      </c>
      <c r="H68" s="86">
        <f t="shared" si="18"/>
        <v>2767</v>
      </c>
      <c r="I68" s="86">
        <f>I49</f>
        <v>11537</v>
      </c>
      <c r="J68" s="86">
        <f t="shared" si="19"/>
        <v>2342</v>
      </c>
      <c r="K68" s="86">
        <f t="shared" si="20"/>
        <v>34255</v>
      </c>
      <c r="L68" s="86">
        <f t="shared" si="21"/>
        <v>6953</v>
      </c>
      <c r="M68" s="24"/>
    </row>
    <row r="69" spans="1:13" ht="30" customHeight="1">
      <c r="A69" s="21" t="s">
        <v>45</v>
      </c>
      <c r="B69" s="22" t="s">
        <v>37</v>
      </c>
      <c r="C69" s="72">
        <v>0.203</v>
      </c>
      <c r="D69" s="22" t="s">
        <v>30</v>
      </c>
      <c r="E69" s="86">
        <f>E50</f>
        <v>18227</v>
      </c>
      <c r="F69" s="86">
        <f t="shared" si="17"/>
        <v>3700</v>
      </c>
      <c r="G69" s="86">
        <f t="shared" si="22"/>
        <v>13633</v>
      </c>
      <c r="H69" s="86">
        <f t="shared" si="18"/>
        <v>2767</v>
      </c>
      <c r="I69" s="86">
        <f>I50</f>
        <v>6008</v>
      </c>
      <c r="J69" s="86">
        <f t="shared" si="19"/>
        <v>1219</v>
      </c>
      <c r="K69" s="86">
        <f t="shared" si="20"/>
        <v>37868</v>
      </c>
      <c r="L69" s="86">
        <f t="shared" si="21"/>
        <v>7686</v>
      </c>
      <c r="M69" s="24"/>
    </row>
    <row r="70" spans="1:13" ht="30" customHeight="1">
      <c r="A70" s="21" t="s">
        <v>38</v>
      </c>
      <c r="B70" s="22" t="s">
        <v>39</v>
      </c>
      <c r="C70" s="72">
        <v>0.485</v>
      </c>
      <c r="D70" s="22" t="s">
        <v>30</v>
      </c>
      <c r="E70" s="86">
        <f>E51</f>
        <v>16047</v>
      </c>
      <c r="F70" s="86">
        <f t="shared" si="17"/>
        <v>7782</v>
      </c>
      <c r="G70" s="86">
        <f t="shared" si="22"/>
        <v>13633</v>
      </c>
      <c r="H70" s="86">
        <f t="shared" si="18"/>
        <v>6612</v>
      </c>
      <c r="I70" s="86">
        <f>I51</f>
        <v>9690</v>
      </c>
      <c r="J70" s="86">
        <f t="shared" si="19"/>
        <v>4699</v>
      </c>
      <c r="K70" s="86">
        <f t="shared" si="20"/>
        <v>39370</v>
      </c>
      <c r="L70" s="86">
        <f t="shared" si="21"/>
        <v>19093</v>
      </c>
      <c r="M70" s="24"/>
    </row>
    <row r="71" spans="1:13" ht="30" customHeight="1">
      <c r="A71" s="21" t="s">
        <v>40</v>
      </c>
      <c r="B71" s="22" t="s">
        <v>41</v>
      </c>
      <c r="C71" s="72">
        <v>0.203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15</v>
      </c>
      <c r="K71" s="86">
        <f t="shared" si="20"/>
        <v>77</v>
      </c>
      <c r="L71" s="86">
        <f t="shared" si="21"/>
        <v>15</v>
      </c>
      <c r="M71" s="24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7067</v>
      </c>
      <c r="G72" s="84"/>
      <c r="H72" s="84"/>
      <c r="I72" s="94"/>
      <c r="J72" s="94"/>
      <c r="K72" s="94"/>
      <c r="L72" s="86">
        <f t="shared" si="21"/>
        <v>7067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4">
        <v>609</v>
      </c>
      <c r="G73" s="84"/>
      <c r="H73" s="86"/>
      <c r="I73" s="94"/>
      <c r="J73" s="94"/>
      <c r="K73" s="94"/>
      <c r="L73" s="86">
        <f t="shared" si="21"/>
        <v>609</v>
      </c>
      <c r="M73" s="28"/>
    </row>
    <row r="74" spans="1:13" ht="30" customHeight="1">
      <c r="A74" s="11" t="s">
        <v>76</v>
      </c>
      <c r="B74" s="75" t="s">
        <v>72</v>
      </c>
      <c r="C74" s="54">
        <v>1</v>
      </c>
      <c r="D74" s="26" t="s">
        <v>196</v>
      </c>
      <c r="E74" s="84"/>
      <c r="F74" s="84">
        <f>'참고자료-안정화재'!F29</f>
        <v>13390</v>
      </c>
      <c r="G74" s="84"/>
      <c r="H74" s="84">
        <f>'참고자료-안정화재'!H29</f>
        <v>26860</v>
      </c>
      <c r="I74" s="84"/>
      <c r="J74" s="84">
        <v>0</v>
      </c>
      <c r="K74" s="84"/>
      <c r="L74" s="86">
        <f t="shared" si="21"/>
        <v>40250</v>
      </c>
      <c r="M74" s="151" t="s">
        <v>197</v>
      </c>
    </row>
    <row r="75" spans="1:13" ht="30" customHeight="1">
      <c r="A75" s="25" t="s">
        <v>182</v>
      </c>
      <c r="B75" s="26"/>
      <c r="C75" s="54"/>
      <c r="D75" s="26"/>
      <c r="E75" s="84"/>
      <c r="F75" s="94">
        <f>SUM(F61:F74)</f>
        <v>256636</v>
      </c>
      <c r="G75" s="84"/>
      <c r="H75" s="94">
        <f>SUM(H61:H74)</f>
        <v>58002</v>
      </c>
      <c r="I75" s="94"/>
      <c r="J75" s="94">
        <f>SUM(J61:J74)</f>
        <v>22160</v>
      </c>
      <c r="K75" s="94"/>
      <c r="L75" s="86">
        <f t="shared" si="21"/>
        <v>336798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189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177</v>
      </c>
      <c r="B80" s="46" t="s">
        <v>178</v>
      </c>
      <c r="C80" s="48">
        <v>330</v>
      </c>
      <c r="D80" s="22" t="s">
        <v>31</v>
      </c>
      <c r="E80" s="86">
        <f>E61</f>
        <v>840</v>
      </c>
      <c r="F80" s="86">
        <f aca="true" t="shared" si="23" ref="F80:F90">INT(E80*C80)</f>
        <v>277200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3">+J80+H80+F80</f>
        <v>277200</v>
      </c>
      <c r="M80" s="62"/>
    </row>
    <row r="81" spans="1:13" ht="30" customHeight="1">
      <c r="A81" s="21" t="s">
        <v>179</v>
      </c>
      <c r="B81" s="46" t="s">
        <v>180</v>
      </c>
      <c r="C81" s="48">
        <v>60</v>
      </c>
      <c r="D81" s="22" t="s">
        <v>32</v>
      </c>
      <c r="E81" s="86">
        <f>E62</f>
        <v>40</v>
      </c>
      <c r="F81" s="86">
        <f t="shared" si="23"/>
        <v>2400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2400</v>
      </c>
      <c r="M81" s="62"/>
    </row>
    <row r="82" spans="1:13" ht="30" customHeight="1">
      <c r="A82" s="21" t="s">
        <v>106</v>
      </c>
      <c r="B82" s="75" t="s">
        <v>120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0.046</v>
      </c>
      <c r="D83" s="22" t="s">
        <v>16</v>
      </c>
      <c r="E83" s="85"/>
      <c r="F83" s="85">
        <f t="shared" si="23"/>
        <v>0</v>
      </c>
      <c r="G83" s="47">
        <f aca="true" t="shared" si="28" ref="G83:G89">G64</f>
        <v>71300</v>
      </c>
      <c r="H83" s="86">
        <f t="shared" si="24"/>
        <v>3279</v>
      </c>
      <c r="I83" s="85"/>
      <c r="J83" s="85">
        <f t="shared" si="25"/>
        <v>0</v>
      </c>
      <c r="K83" s="86">
        <f t="shared" si="26"/>
        <v>71300</v>
      </c>
      <c r="L83" s="86">
        <f t="shared" si="27"/>
        <v>3279</v>
      </c>
      <c r="M83" s="44"/>
    </row>
    <row r="84" spans="1:13" ht="30" customHeight="1">
      <c r="A84" s="21" t="s">
        <v>17</v>
      </c>
      <c r="B84" s="22"/>
      <c r="C84" s="72">
        <v>0.091</v>
      </c>
      <c r="D84" s="22" t="s">
        <v>16</v>
      </c>
      <c r="E84" s="85"/>
      <c r="F84" s="85">
        <f t="shared" si="23"/>
        <v>0</v>
      </c>
      <c r="G84" s="47">
        <f t="shared" si="28"/>
        <v>67570</v>
      </c>
      <c r="H84" s="86">
        <f t="shared" si="24"/>
        <v>6148</v>
      </c>
      <c r="I84" s="85"/>
      <c r="J84" s="85">
        <f t="shared" si="25"/>
        <v>0</v>
      </c>
      <c r="K84" s="86">
        <f t="shared" si="26"/>
        <v>67570</v>
      </c>
      <c r="L84" s="86">
        <f t="shared" si="27"/>
        <v>6148</v>
      </c>
      <c r="M84" s="24"/>
    </row>
    <row r="85" spans="1:13" ht="30" customHeight="1">
      <c r="A85" s="21" t="s">
        <v>18</v>
      </c>
      <c r="B85" s="22"/>
      <c r="C85" s="72">
        <v>0.223</v>
      </c>
      <c r="D85" s="22" t="s">
        <v>16</v>
      </c>
      <c r="E85" s="85"/>
      <c r="F85" s="85">
        <f t="shared" si="23"/>
        <v>0</v>
      </c>
      <c r="G85" s="47">
        <f t="shared" si="28"/>
        <v>53090</v>
      </c>
      <c r="H85" s="86">
        <f t="shared" si="24"/>
        <v>11839</v>
      </c>
      <c r="I85" s="85"/>
      <c r="J85" s="85">
        <f t="shared" si="25"/>
        <v>0</v>
      </c>
      <c r="K85" s="86">
        <f t="shared" si="26"/>
        <v>53090</v>
      </c>
      <c r="L85" s="86">
        <f t="shared" si="27"/>
        <v>11839</v>
      </c>
      <c r="M85" s="24"/>
    </row>
    <row r="86" spans="1:13" ht="30" customHeight="1">
      <c r="A86" s="21" t="s">
        <v>34</v>
      </c>
      <c r="B86" s="22" t="s">
        <v>181</v>
      </c>
      <c r="C86" s="72">
        <v>0.277</v>
      </c>
      <c r="D86" s="22" t="s">
        <v>30</v>
      </c>
      <c r="E86" s="86">
        <f>E67</f>
        <v>9085</v>
      </c>
      <c r="F86" s="86">
        <f t="shared" si="23"/>
        <v>2516</v>
      </c>
      <c r="G86" s="86">
        <f t="shared" si="28"/>
        <v>12786</v>
      </c>
      <c r="H86" s="86">
        <f t="shared" si="24"/>
        <v>3541</v>
      </c>
      <c r="I86" s="86">
        <f>I67</f>
        <v>68401</v>
      </c>
      <c r="J86" s="86">
        <f t="shared" si="25"/>
        <v>18947</v>
      </c>
      <c r="K86" s="86">
        <f t="shared" si="26"/>
        <v>90272</v>
      </c>
      <c r="L86" s="86">
        <f t="shared" si="27"/>
        <v>25004</v>
      </c>
      <c r="M86" s="24"/>
    </row>
    <row r="87" spans="1:13" ht="30" customHeight="1">
      <c r="A87" s="21" t="s">
        <v>35</v>
      </c>
      <c r="B87" s="22" t="s">
        <v>36</v>
      </c>
      <c r="C87" s="72">
        <v>0.277</v>
      </c>
      <c r="D87" s="22" t="s">
        <v>30</v>
      </c>
      <c r="E87" s="86">
        <f>E68</f>
        <v>9085</v>
      </c>
      <c r="F87" s="86">
        <f t="shared" si="23"/>
        <v>2516</v>
      </c>
      <c r="G87" s="86">
        <f t="shared" si="28"/>
        <v>13633</v>
      </c>
      <c r="H87" s="86">
        <f t="shared" si="24"/>
        <v>3776</v>
      </c>
      <c r="I87" s="86">
        <f>I68</f>
        <v>11537</v>
      </c>
      <c r="J87" s="86">
        <f t="shared" si="25"/>
        <v>3195</v>
      </c>
      <c r="K87" s="86">
        <f t="shared" si="26"/>
        <v>34255</v>
      </c>
      <c r="L87" s="86">
        <f t="shared" si="27"/>
        <v>9487</v>
      </c>
      <c r="M87" s="24"/>
    </row>
    <row r="88" spans="1:13" ht="30" customHeight="1">
      <c r="A88" s="21" t="s">
        <v>45</v>
      </c>
      <c r="B88" s="22" t="s">
        <v>37</v>
      </c>
      <c r="C88" s="72">
        <v>0.277</v>
      </c>
      <c r="D88" s="22" t="s">
        <v>30</v>
      </c>
      <c r="E88" s="86">
        <f>E69</f>
        <v>18227</v>
      </c>
      <c r="F88" s="86">
        <f t="shared" si="23"/>
        <v>5048</v>
      </c>
      <c r="G88" s="86">
        <f t="shared" si="28"/>
        <v>13633</v>
      </c>
      <c r="H88" s="86">
        <f t="shared" si="24"/>
        <v>3776</v>
      </c>
      <c r="I88" s="86">
        <f>I69</f>
        <v>6008</v>
      </c>
      <c r="J88" s="86">
        <f t="shared" si="25"/>
        <v>1664</v>
      </c>
      <c r="K88" s="86">
        <f t="shared" si="26"/>
        <v>37868</v>
      </c>
      <c r="L88" s="86">
        <f t="shared" si="27"/>
        <v>10488</v>
      </c>
      <c r="M88" s="24"/>
    </row>
    <row r="89" spans="1:13" ht="30" customHeight="1">
      <c r="A89" s="21" t="s">
        <v>38</v>
      </c>
      <c r="B89" s="22" t="s">
        <v>39</v>
      </c>
      <c r="C89" s="72">
        <v>0.554</v>
      </c>
      <c r="D89" s="22" t="s">
        <v>30</v>
      </c>
      <c r="E89" s="86">
        <f>E70</f>
        <v>16047</v>
      </c>
      <c r="F89" s="86">
        <f t="shared" si="23"/>
        <v>8890</v>
      </c>
      <c r="G89" s="86">
        <f t="shared" si="28"/>
        <v>13633</v>
      </c>
      <c r="H89" s="86">
        <f t="shared" si="24"/>
        <v>7552</v>
      </c>
      <c r="I89" s="86">
        <f>I70</f>
        <v>9690</v>
      </c>
      <c r="J89" s="86">
        <f t="shared" si="25"/>
        <v>5368</v>
      </c>
      <c r="K89" s="86">
        <f t="shared" si="26"/>
        <v>39370</v>
      </c>
      <c r="L89" s="86">
        <f t="shared" si="27"/>
        <v>21810</v>
      </c>
      <c r="M89" s="24"/>
    </row>
    <row r="90" spans="1:13" ht="30" customHeight="1">
      <c r="A90" s="21" t="s">
        <v>40</v>
      </c>
      <c r="B90" s="22" t="s">
        <v>41</v>
      </c>
      <c r="C90" s="72">
        <v>0.277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21</v>
      </c>
      <c r="K90" s="86">
        <f t="shared" si="26"/>
        <v>77</v>
      </c>
      <c r="L90" s="86">
        <f t="shared" si="27"/>
        <v>21</v>
      </c>
      <c r="M90" s="87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9977</v>
      </c>
      <c r="G91" s="84"/>
      <c r="H91" s="84"/>
      <c r="I91" s="94"/>
      <c r="J91" s="94"/>
      <c r="K91" s="94"/>
      <c r="L91" s="86">
        <f t="shared" si="27"/>
        <v>9977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781</v>
      </c>
      <c r="G92" s="84"/>
      <c r="H92" s="86"/>
      <c r="I92" s="94"/>
      <c r="J92" s="94"/>
      <c r="K92" s="94"/>
      <c r="L92" s="86">
        <f t="shared" si="27"/>
        <v>781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196</v>
      </c>
      <c r="E93" s="84"/>
      <c r="F93" s="84">
        <f>F74</f>
        <v>13390</v>
      </c>
      <c r="G93" s="84"/>
      <c r="H93" s="84">
        <f>H74</f>
        <v>26860</v>
      </c>
      <c r="I93" s="84"/>
      <c r="J93" s="84">
        <v>0</v>
      </c>
      <c r="K93" s="84"/>
      <c r="L93" s="86">
        <f t="shared" si="27"/>
        <v>40250</v>
      </c>
      <c r="M93" s="151" t="s">
        <v>197</v>
      </c>
    </row>
    <row r="94" spans="1:13" ht="30" customHeight="1">
      <c r="A94" s="25" t="s">
        <v>182</v>
      </c>
      <c r="B94" s="26"/>
      <c r="C94" s="54"/>
      <c r="D94" s="26"/>
      <c r="E94" s="84"/>
      <c r="F94" s="94">
        <f>SUM(F80:F93)</f>
        <v>356718</v>
      </c>
      <c r="G94" s="84"/>
      <c r="H94" s="94">
        <f>SUM(H80:H93)</f>
        <v>66771</v>
      </c>
      <c r="I94" s="94"/>
      <c r="J94" s="94">
        <f>SUM(J80:J93)</f>
        <v>29195</v>
      </c>
      <c r="K94" s="94"/>
      <c r="L94" s="86">
        <f>+J94+H94+F94</f>
        <v>452684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190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177</v>
      </c>
      <c r="B99" s="46" t="s">
        <v>178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3">+J99+H99+F99</f>
        <v>277200</v>
      </c>
      <c r="M99" s="62"/>
    </row>
    <row r="100" spans="1:13" ht="30" customHeight="1">
      <c r="A100" s="21" t="s">
        <v>179</v>
      </c>
      <c r="B100" s="46" t="s">
        <v>180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106</v>
      </c>
      <c r="B101" s="75" t="s">
        <v>120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71300</v>
      </c>
      <c r="H102" s="86">
        <f t="shared" si="30"/>
        <v>3279</v>
      </c>
      <c r="I102" s="85"/>
      <c r="J102" s="85">
        <f t="shared" si="31"/>
        <v>0</v>
      </c>
      <c r="K102" s="86">
        <f t="shared" si="32"/>
        <v>71300</v>
      </c>
      <c r="L102" s="86">
        <f t="shared" si="33"/>
        <v>3279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67570</v>
      </c>
      <c r="H103" s="86">
        <f t="shared" si="30"/>
        <v>6148</v>
      </c>
      <c r="I103" s="85"/>
      <c r="J103" s="85">
        <f t="shared" si="31"/>
        <v>0</v>
      </c>
      <c r="K103" s="86">
        <f t="shared" si="32"/>
        <v>67570</v>
      </c>
      <c r="L103" s="86">
        <f t="shared" si="33"/>
        <v>6148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53090</v>
      </c>
      <c r="H104" s="86">
        <f t="shared" si="30"/>
        <v>11839</v>
      </c>
      <c r="I104" s="85"/>
      <c r="J104" s="85">
        <f t="shared" si="31"/>
        <v>0</v>
      </c>
      <c r="K104" s="86">
        <f t="shared" si="32"/>
        <v>53090</v>
      </c>
      <c r="L104" s="86">
        <f t="shared" si="33"/>
        <v>11839</v>
      </c>
      <c r="M104" s="24"/>
    </row>
    <row r="105" spans="1:13" ht="30" customHeight="1">
      <c r="A105" s="21" t="s">
        <v>34</v>
      </c>
      <c r="B105" s="22" t="s">
        <v>181</v>
      </c>
      <c r="C105" s="72">
        <v>0.277</v>
      </c>
      <c r="D105" s="22" t="s">
        <v>30</v>
      </c>
      <c r="E105" s="86">
        <f>E86</f>
        <v>9085</v>
      </c>
      <c r="F105" s="86">
        <f t="shared" si="29"/>
        <v>2516</v>
      </c>
      <c r="G105" s="86">
        <f t="shared" si="34"/>
        <v>12786</v>
      </c>
      <c r="H105" s="86">
        <f t="shared" si="30"/>
        <v>3541</v>
      </c>
      <c r="I105" s="86">
        <f>I86</f>
        <v>68401</v>
      </c>
      <c r="J105" s="86">
        <f t="shared" si="31"/>
        <v>18947</v>
      </c>
      <c r="K105" s="86">
        <f t="shared" si="32"/>
        <v>90272</v>
      </c>
      <c r="L105" s="86">
        <f t="shared" si="33"/>
        <v>25004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9085</v>
      </c>
      <c r="F106" s="86">
        <f t="shared" si="29"/>
        <v>2516</v>
      </c>
      <c r="G106" s="86">
        <f t="shared" si="34"/>
        <v>13633</v>
      </c>
      <c r="H106" s="86">
        <f t="shared" si="30"/>
        <v>3776</v>
      </c>
      <c r="I106" s="86">
        <f>I87</f>
        <v>11537</v>
      </c>
      <c r="J106" s="86">
        <f t="shared" si="31"/>
        <v>3195</v>
      </c>
      <c r="K106" s="86">
        <f t="shared" si="32"/>
        <v>34255</v>
      </c>
      <c r="L106" s="86">
        <f t="shared" si="33"/>
        <v>9487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18227</v>
      </c>
      <c r="F107" s="86">
        <f t="shared" si="29"/>
        <v>5048</v>
      </c>
      <c r="G107" s="86">
        <f t="shared" si="34"/>
        <v>13633</v>
      </c>
      <c r="H107" s="86">
        <f t="shared" si="30"/>
        <v>3776</v>
      </c>
      <c r="I107" s="86">
        <f>I88</f>
        <v>6008</v>
      </c>
      <c r="J107" s="86">
        <f t="shared" si="31"/>
        <v>1664</v>
      </c>
      <c r="K107" s="86">
        <f t="shared" si="32"/>
        <v>37868</v>
      </c>
      <c r="L107" s="86">
        <f t="shared" si="33"/>
        <v>10488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16047</v>
      </c>
      <c r="F108" s="86">
        <f t="shared" si="29"/>
        <v>8890</v>
      </c>
      <c r="G108" s="86">
        <f t="shared" si="34"/>
        <v>13633</v>
      </c>
      <c r="H108" s="86">
        <f t="shared" si="30"/>
        <v>7552</v>
      </c>
      <c r="I108" s="86">
        <f>I89</f>
        <v>9690</v>
      </c>
      <c r="J108" s="86">
        <f t="shared" si="31"/>
        <v>5368</v>
      </c>
      <c r="K108" s="86">
        <f t="shared" si="32"/>
        <v>39370</v>
      </c>
      <c r="L108" s="86">
        <f t="shared" si="33"/>
        <v>21810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9977</v>
      </c>
      <c r="G110" s="84"/>
      <c r="H110" s="84"/>
      <c r="I110" s="94"/>
      <c r="J110" s="94"/>
      <c r="K110" s="94"/>
      <c r="L110" s="86">
        <f t="shared" si="33"/>
        <v>9977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781</v>
      </c>
      <c r="G111" s="84"/>
      <c r="H111" s="86"/>
      <c r="I111" s="94"/>
      <c r="J111" s="94"/>
      <c r="K111" s="94"/>
      <c r="L111" s="86">
        <f t="shared" si="33"/>
        <v>781</v>
      </c>
      <c r="M111" s="28"/>
    </row>
    <row r="112" spans="1:13" ht="30" customHeight="1">
      <c r="A112" s="25" t="s">
        <v>102</v>
      </c>
      <c r="B112" s="75" t="s">
        <v>23</v>
      </c>
      <c r="C112" s="54">
        <v>1</v>
      </c>
      <c r="D112" s="26" t="s">
        <v>196</v>
      </c>
      <c r="E112" s="84"/>
      <c r="F112" s="84">
        <f>'참고자료-안정화재'!F53</f>
        <v>49217.16</v>
      </c>
      <c r="G112" s="84"/>
      <c r="H112" s="84">
        <f>'참고자료-안정화재'!H53</f>
        <v>51708</v>
      </c>
      <c r="I112" s="84"/>
      <c r="J112" s="84">
        <f>'참고자료-안정화재'!J53</f>
        <v>888</v>
      </c>
      <c r="K112" s="84"/>
      <c r="L112" s="86">
        <f t="shared" si="33"/>
        <v>101813.16</v>
      </c>
      <c r="M112" s="151" t="s">
        <v>197</v>
      </c>
    </row>
    <row r="113" spans="1:13" ht="30" customHeight="1">
      <c r="A113" s="25" t="s">
        <v>182</v>
      </c>
      <c r="B113" s="26"/>
      <c r="C113" s="54"/>
      <c r="D113" s="26"/>
      <c r="E113" s="84"/>
      <c r="F113" s="94">
        <f>SUM(F99:F112)</f>
        <v>392545.16000000003</v>
      </c>
      <c r="G113" s="127"/>
      <c r="H113" s="94">
        <f>SUM(H99:H112)</f>
        <v>91619</v>
      </c>
      <c r="I113" s="127"/>
      <c r="J113" s="94">
        <f>SUM(J99:J112)</f>
        <v>30083</v>
      </c>
      <c r="K113" s="127"/>
      <c r="L113" s="86">
        <f t="shared" si="33"/>
        <v>514247.16000000003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127"/>
      <c r="H114" s="94"/>
      <c r="I114" s="127"/>
      <c r="J114" s="94"/>
      <c r="K114" s="127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127"/>
      <c r="H115" s="94"/>
      <c r="I115" s="127"/>
      <c r="J115" s="94"/>
      <c r="K115" s="127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128"/>
      <c r="J116" s="128"/>
      <c r="K116" s="128"/>
      <c r="L116" s="95"/>
      <c r="M116" s="32"/>
    </row>
    <row r="117" spans="1:13" ht="30" customHeight="1">
      <c r="A117" s="17" t="s">
        <v>191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177</v>
      </c>
      <c r="B118" s="46" t="s">
        <v>178</v>
      </c>
      <c r="C118" s="48">
        <v>440</v>
      </c>
      <c r="D118" s="22" t="s">
        <v>31</v>
      </c>
      <c r="E118" s="86">
        <f>E99</f>
        <v>840</v>
      </c>
      <c r="F118" s="86">
        <f aca="true" t="shared" si="35" ref="F118:F128">INT(E118*C118)</f>
        <v>369600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369600</v>
      </c>
      <c r="M118" s="62"/>
    </row>
    <row r="119" spans="1:13" ht="30" customHeight="1">
      <c r="A119" s="21" t="s">
        <v>179</v>
      </c>
      <c r="B119" s="46" t="s">
        <v>180</v>
      </c>
      <c r="C119" s="48">
        <v>80</v>
      </c>
      <c r="D119" s="22" t="s">
        <v>32</v>
      </c>
      <c r="E119" s="86">
        <f>E100</f>
        <v>40</v>
      </c>
      <c r="F119" s="86">
        <f t="shared" si="35"/>
        <v>3200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3200</v>
      </c>
      <c r="M119" s="62"/>
    </row>
    <row r="120" spans="1:13" ht="30" customHeight="1">
      <c r="A120" s="21" t="s">
        <v>106</v>
      </c>
      <c r="B120" s="75" t="s">
        <v>120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0.061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71300</v>
      </c>
      <c r="H121" s="86">
        <f t="shared" si="36"/>
        <v>4349</v>
      </c>
      <c r="I121" s="85"/>
      <c r="J121" s="85">
        <f t="shared" si="37"/>
        <v>0</v>
      </c>
      <c r="K121" s="86">
        <f t="shared" si="38"/>
        <v>71300</v>
      </c>
      <c r="L121" s="86">
        <f t="shared" si="39"/>
        <v>4349</v>
      </c>
      <c r="M121" s="44"/>
    </row>
    <row r="122" spans="1:13" ht="30" customHeight="1">
      <c r="A122" s="21" t="s">
        <v>17</v>
      </c>
      <c r="B122" s="22"/>
      <c r="C122" s="72">
        <v>0.121</v>
      </c>
      <c r="D122" s="22" t="s">
        <v>16</v>
      </c>
      <c r="E122" s="85"/>
      <c r="F122" s="85">
        <f t="shared" si="35"/>
        <v>0</v>
      </c>
      <c r="G122" s="47">
        <f t="shared" si="40"/>
        <v>67570</v>
      </c>
      <c r="H122" s="86">
        <f t="shared" si="36"/>
        <v>8175</v>
      </c>
      <c r="I122" s="85"/>
      <c r="J122" s="85">
        <f t="shared" si="37"/>
        <v>0</v>
      </c>
      <c r="K122" s="86">
        <f t="shared" si="38"/>
        <v>67570</v>
      </c>
      <c r="L122" s="86">
        <f t="shared" si="39"/>
        <v>8175</v>
      </c>
      <c r="M122" s="24"/>
    </row>
    <row r="123" spans="1:13" ht="30" customHeight="1">
      <c r="A123" s="21" t="s">
        <v>18</v>
      </c>
      <c r="B123" s="22"/>
      <c r="C123" s="72">
        <v>0.279</v>
      </c>
      <c r="D123" s="22" t="s">
        <v>16</v>
      </c>
      <c r="E123" s="85"/>
      <c r="F123" s="85">
        <f t="shared" si="35"/>
        <v>0</v>
      </c>
      <c r="G123" s="47">
        <f t="shared" si="40"/>
        <v>53090</v>
      </c>
      <c r="H123" s="86">
        <f t="shared" si="36"/>
        <v>14812</v>
      </c>
      <c r="I123" s="85"/>
      <c r="J123" s="85">
        <f t="shared" si="37"/>
        <v>0</v>
      </c>
      <c r="K123" s="86">
        <f t="shared" si="38"/>
        <v>53090</v>
      </c>
      <c r="L123" s="86">
        <f t="shared" si="39"/>
        <v>14812</v>
      </c>
      <c r="M123" s="24"/>
    </row>
    <row r="124" spans="1:13" ht="30" customHeight="1">
      <c r="A124" s="21" t="s">
        <v>34</v>
      </c>
      <c r="B124" s="22" t="s">
        <v>181</v>
      </c>
      <c r="C124" s="72">
        <v>0.369</v>
      </c>
      <c r="D124" s="22" t="s">
        <v>30</v>
      </c>
      <c r="E124" s="86">
        <f>E105</f>
        <v>9085</v>
      </c>
      <c r="F124" s="86">
        <f t="shared" si="35"/>
        <v>3352</v>
      </c>
      <c r="G124" s="86">
        <f t="shared" si="40"/>
        <v>12786</v>
      </c>
      <c r="H124" s="86">
        <f t="shared" si="36"/>
        <v>4718</v>
      </c>
      <c r="I124" s="86">
        <f>I105</f>
        <v>68401</v>
      </c>
      <c r="J124" s="86">
        <f t="shared" si="37"/>
        <v>25239</v>
      </c>
      <c r="K124" s="86">
        <f t="shared" si="38"/>
        <v>90272</v>
      </c>
      <c r="L124" s="86">
        <f t="shared" si="39"/>
        <v>33309</v>
      </c>
      <c r="M124" s="24"/>
    </row>
    <row r="125" spans="1:13" ht="30" customHeight="1">
      <c r="A125" s="21" t="s">
        <v>35</v>
      </c>
      <c r="B125" s="22" t="s">
        <v>36</v>
      </c>
      <c r="C125" s="72">
        <v>0.369</v>
      </c>
      <c r="D125" s="22" t="s">
        <v>183</v>
      </c>
      <c r="E125" s="86">
        <f>E106</f>
        <v>9085</v>
      </c>
      <c r="F125" s="86">
        <f t="shared" si="35"/>
        <v>3352</v>
      </c>
      <c r="G125" s="86">
        <f t="shared" si="40"/>
        <v>13633</v>
      </c>
      <c r="H125" s="86">
        <f t="shared" si="36"/>
        <v>5030</v>
      </c>
      <c r="I125" s="86">
        <f>I106</f>
        <v>11537</v>
      </c>
      <c r="J125" s="86">
        <f t="shared" si="37"/>
        <v>4257</v>
      </c>
      <c r="K125" s="86">
        <f t="shared" si="38"/>
        <v>34255</v>
      </c>
      <c r="L125" s="86">
        <f t="shared" si="39"/>
        <v>12639</v>
      </c>
      <c r="M125" s="24"/>
    </row>
    <row r="126" spans="1:13" ht="30" customHeight="1">
      <c r="A126" s="21" t="s">
        <v>45</v>
      </c>
      <c r="B126" s="22" t="s">
        <v>37</v>
      </c>
      <c r="C126" s="72">
        <v>0.369</v>
      </c>
      <c r="D126" s="22" t="s">
        <v>30</v>
      </c>
      <c r="E126" s="86">
        <f>E107</f>
        <v>18227</v>
      </c>
      <c r="F126" s="86">
        <f t="shared" si="35"/>
        <v>6725</v>
      </c>
      <c r="G126" s="86">
        <f t="shared" si="40"/>
        <v>13633</v>
      </c>
      <c r="H126" s="86">
        <f t="shared" si="36"/>
        <v>5030</v>
      </c>
      <c r="I126" s="86">
        <f>I107</f>
        <v>6008</v>
      </c>
      <c r="J126" s="86">
        <f t="shared" si="37"/>
        <v>2216</v>
      </c>
      <c r="K126" s="86">
        <f t="shared" si="38"/>
        <v>37868</v>
      </c>
      <c r="L126" s="86">
        <f t="shared" si="39"/>
        <v>13971</v>
      </c>
      <c r="M126" s="24"/>
    </row>
    <row r="127" spans="1:13" ht="30" customHeight="1">
      <c r="A127" s="21" t="s">
        <v>38</v>
      </c>
      <c r="B127" s="22" t="s">
        <v>39</v>
      </c>
      <c r="C127" s="72">
        <v>0.641</v>
      </c>
      <c r="D127" s="22" t="s">
        <v>30</v>
      </c>
      <c r="E127" s="86">
        <f>E108</f>
        <v>16047</v>
      </c>
      <c r="F127" s="86">
        <f t="shared" si="35"/>
        <v>10286</v>
      </c>
      <c r="G127" s="86">
        <f t="shared" si="40"/>
        <v>13633</v>
      </c>
      <c r="H127" s="86">
        <f t="shared" si="36"/>
        <v>8738</v>
      </c>
      <c r="I127" s="86">
        <f>I108</f>
        <v>9690</v>
      </c>
      <c r="J127" s="86">
        <f t="shared" si="37"/>
        <v>6211</v>
      </c>
      <c r="K127" s="86">
        <f t="shared" si="38"/>
        <v>39370</v>
      </c>
      <c r="L127" s="86">
        <f t="shared" si="39"/>
        <v>25235</v>
      </c>
      <c r="M127" s="24"/>
    </row>
    <row r="128" spans="1:13" ht="30" customHeight="1">
      <c r="A128" s="21" t="s">
        <v>40</v>
      </c>
      <c r="B128" s="22" t="s">
        <v>41</v>
      </c>
      <c r="C128" s="72">
        <v>0.369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28</v>
      </c>
      <c r="K128" s="86">
        <f t="shared" si="38"/>
        <v>77</v>
      </c>
      <c r="L128" s="86">
        <f t="shared" si="39"/>
        <v>28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12915</v>
      </c>
      <c r="G129" s="84"/>
      <c r="H129" s="84"/>
      <c r="I129" s="94"/>
      <c r="J129" s="94"/>
      <c r="K129" s="94"/>
      <c r="L129" s="86">
        <f t="shared" si="39"/>
        <v>12915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996</v>
      </c>
      <c r="G130" s="84"/>
      <c r="H130" s="86"/>
      <c r="I130" s="94"/>
      <c r="J130" s="94"/>
      <c r="K130" s="94"/>
      <c r="L130" s="86">
        <f t="shared" si="39"/>
        <v>996</v>
      </c>
      <c r="M130" s="28"/>
    </row>
    <row r="131" spans="1:13" ht="30" customHeight="1">
      <c r="A131" s="25" t="s">
        <v>102</v>
      </c>
      <c r="B131" s="75" t="s">
        <v>23</v>
      </c>
      <c r="C131" s="54">
        <v>1</v>
      </c>
      <c r="D131" s="26" t="s">
        <v>196</v>
      </c>
      <c r="E131" s="84"/>
      <c r="F131" s="84">
        <f>F112</f>
        <v>49217.16</v>
      </c>
      <c r="G131" s="84"/>
      <c r="H131" s="84">
        <f>H112</f>
        <v>51708</v>
      </c>
      <c r="I131" s="84"/>
      <c r="J131" s="84">
        <f>J112</f>
        <v>888</v>
      </c>
      <c r="K131" s="84"/>
      <c r="L131" s="86">
        <f t="shared" si="39"/>
        <v>101813.16</v>
      </c>
      <c r="M131" s="151" t="s">
        <v>197</v>
      </c>
    </row>
    <row r="132" spans="1:13" ht="30" customHeight="1">
      <c r="A132" s="25" t="s">
        <v>182</v>
      </c>
      <c r="B132" s="26"/>
      <c r="C132" s="54"/>
      <c r="D132" s="26"/>
      <c r="E132" s="84"/>
      <c r="F132" s="94">
        <f>SUM(F118:F131)</f>
        <v>493643.16000000003</v>
      </c>
      <c r="G132" s="84"/>
      <c r="H132" s="94">
        <f>SUM(H118:H131)</f>
        <v>102560</v>
      </c>
      <c r="I132" s="94"/>
      <c r="J132" s="94">
        <f>SUM(J118:J131)</f>
        <v>38839</v>
      </c>
      <c r="K132" s="94"/>
      <c r="L132" s="86">
        <f t="shared" si="39"/>
        <v>635042.16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84"/>
      <c r="H134" s="94"/>
      <c r="I134" s="94"/>
      <c r="J134" s="94"/>
      <c r="K134" s="94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  <row r="136" spans="1:13" ht="30" customHeight="1">
      <c r="A136" s="17" t="s">
        <v>192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177</v>
      </c>
      <c r="B137" s="46" t="s">
        <v>178</v>
      </c>
      <c r="C137" s="48">
        <v>550</v>
      </c>
      <c r="D137" s="22" t="s">
        <v>31</v>
      </c>
      <c r="E137" s="86">
        <f>E118</f>
        <v>840</v>
      </c>
      <c r="F137" s="86">
        <f aca="true" t="shared" si="41" ref="F137:F147">INT(E137*C137)</f>
        <v>462000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462000</v>
      </c>
      <c r="M137" s="62"/>
    </row>
    <row r="138" spans="1:13" ht="30" customHeight="1">
      <c r="A138" s="21" t="s">
        <v>179</v>
      </c>
      <c r="B138" s="46" t="s">
        <v>180</v>
      </c>
      <c r="C138" s="48">
        <v>100</v>
      </c>
      <c r="D138" s="22" t="s">
        <v>32</v>
      </c>
      <c r="E138" s="86">
        <f>E119</f>
        <v>40</v>
      </c>
      <c r="F138" s="86">
        <f t="shared" si="41"/>
        <v>4000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4000</v>
      </c>
      <c r="M138" s="62"/>
    </row>
    <row r="139" spans="1:13" ht="30" customHeight="1">
      <c r="A139" s="21" t="s">
        <v>106</v>
      </c>
      <c r="B139" s="75" t="s">
        <v>120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0.076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71300</v>
      </c>
      <c r="H140" s="86">
        <f t="shared" si="42"/>
        <v>5418</v>
      </c>
      <c r="I140" s="85"/>
      <c r="J140" s="85">
        <f t="shared" si="43"/>
        <v>0</v>
      </c>
      <c r="K140" s="86">
        <f t="shared" si="44"/>
        <v>71300</v>
      </c>
      <c r="L140" s="86">
        <f t="shared" si="45"/>
        <v>5418</v>
      </c>
      <c r="M140" s="44"/>
    </row>
    <row r="141" spans="1:13" ht="30" customHeight="1">
      <c r="A141" s="21" t="s">
        <v>17</v>
      </c>
      <c r="B141" s="22"/>
      <c r="C141" s="72">
        <v>0.151</v>
      </c>
      <c r="D141" s="22" t="s">
        <v>16</v>
      </c>
      <c r="E141" s="85"/>
      <c r="F141" s="85">
        <f t="shared" si="41"/>
        <v>0</v>
      </c>
      <c r="G141" s="47">
        <f t="shared" si="46"/>
        <v>67570</v>
      </c>
      <c r="H141" s="86">
        <f t="shared" si="42"/>
        <v>10203</v>
      </c>
      <c r="I141" s="85"/>
      <c r="J141" s="85">
        <f t="shared" si="43"/>
        <v>0</v>
      </c>
      <c r="K141" s="86">
        <f t="shared" si="44"/>
        <v>67570</v>
      </c>
      <c r="L141" s="86">
        <f t="shared" si="45"/>
        <v>10203</v>
      </c>
      <c r="M141" s="24"/>
    </row>
    <row r="142" spans="1:13" ht="30" customHeight="1">
      <c r="A142" s="21" t="s">
        <v>18</v>
      </c>
      <c r="B142" s="22"/>
      <c r="C142" s="72">
        <v>0.335</v>
      </c>
      <c r="D142" s="22" t="s">
        <v>16</v>
      </c>
      <c r="E142" s="85"/>
      <c r="F142" s="85">
        <f t="shared" si="41"/>
        <v>0</v>
      </c>
      <c r="G142" s="47">
        <f t="shared" si="46"/>
        <v>53090</v>
      </c>
      <c r="H142" s="86">
        <f t="shared" si="42"/>
        <v>17785</v>
      </c>
      <c r="I142" s="85"/>
      <c r="J142" s="85">
        <f t="shared" si="43"/>
        <v>0</v>
      </c>
      <c r="K142" s="86">
        <f t="shared" si="44"/>
        <v>53090</v>
      </c>
      <c r="L142" s="86">
        <f t="shared" si="45"/>
        <v>17785</v>
      </c>
      <c r="M142" s="24"/>
    </row>
    <row r="143" spans="1:13" ht="30" customHeight="1">
      <c r="A143" s="21" t="s">
        <v>34</v>
      </c>
      <c r="B143" s="22" t="s">
        <v>181</v>
      </c>
      <c r="C143" s="72">
        <v>0.461</v>
      </c>
      <c r="D143" s="22" t="s">
        <v>30</v>
      </c>
      <c r="E143" s="86">
        <f>E124</f>
        <v>9085</v>
      </c>
      <c r="F143" s="86">
        <f t="shared" si="41"/>
        <v>4188</v>
      </c>
      <c r="G143" s="86">
        <f t="shared" si="46"/>
        <v>12786</v>
      </c>
      <c r="H143" s="86">
        <f t="shared" si="42"/>
        <v>5894</v>
      </c>
      <c r="I143" s="86">
        <f>I124</f>
        <v>68401</v>
      </c>
      <c r="J143" s="86">
        <f t="shared" si="43"/>
        <v>31532</v>
      </c>
      <c r="K143" s="86">
        <f t="shared" si="44"/>
        <v>90272</v>
      </c>
      <c r="L143" s="86">
        <f t="shared" si="45"/>
        <v>41614</v>
      </c>
      <c r="M143" s="24"/>
    </row>
    <row r="144" spans="1:13" ht="30" customHeight="1">
      <c r="A144" s="21" t="s">
        <v>35</v>
      </c>
      <c r="B144" s="22" t="s">
        <v>36</v>
      </c>
      <c r="C144" s="72">
        <v>0.461</v>
      </c>
      <c r="D144" s="22" t="s">
        <v>30</v>
      </c>
      <c r="E144" s="86">
        <f>E125</f>
        <v>9085</v>
      </c>
      <c r="F144" s="86">
        <f t="shared" si="41"/>
        <v>4188</v>
      </c>
      <c r="G144" s="86">
        <f t="shared" si="46"/>
        <v>13633</v>
      </c>
      <c r="H144" s="86">
        <f t="shared" si="42"/>
        <v>6284</v>
      </c>
      <c r="I144" s="86">
        <f>I125</f>
        <v>11537</v>
      </c>
      <c r="J144" s="86">
        <f t="shared" si="43"/>
        <v>5318</v>
      </c>
      <c r="K144" s="86">
        <f t="shared" si="44"/>
        <v>34255</v>
      </c>
      <c r="L144" s="86">
        <f t="shared" si="45"/>
        <v>15790</v>
      </c>
      <c r="M144" s="24"/>
    </row>
    <row r="145" spans="1:13" ht="30" customHeight="1">
      <c r="A145" s="21" t="s">
        <v>45</v>
      </c>
      <c r="B145" s="22" t="s">
        <v>37</v>
      </c>
      <c r="C145" s="72">
        <v>0.461</v>
      </c>
      <c r="D145" s="22" t="s">
        <v>30</v>
      </c>
      <c r="E145" s="86">
        <f>E126</f>
        <v>18227</v>
      </c>
      <c r="F145" s="86">
        <f t="shared" si="41"/>
        <v>8402</v>
      </c>
      <c r="G145" s="86">
        <f t="shared" si="46"/>
        <v>13633</v>
      </c>
      <c r="H145" s="86">
        <f t="shared" si="42"/>
        <v>6284</v>
      </c>
      <c r="I145" s="86">
        <f>I126</f>
        <v>6008</v>
      </c>
      <c r="J145" s="86">
        <f t="shared" si="43"/>
        <v>2769</v>
      </c>
      <c r="K145" s="86">
        <f t="shared" si="44"/>
        <v>37868</v>
      </c>
      <c r="L145" s="86">
        <f t="shared" si="45"/>
        <v>17455</v>
      </c>
      <c r="M145" s="24"/>
    </row>
    <row r="146" spans="1:13" ht="30" customHeight="1">
      <c r="A146" s="21" t="s">
        <v>38</v>
      </c>
      <c r="B146" s="22" t="s">
        <v>39</v>
      </c>
      <c r="C146" s="72">
        <v>0.728</v>
      </c>
      <c r="D146" s="22" t="s">
        <v>30</v>
      </c>
      <c r="E146" s="86">
        <f>E127</f>
        <v>16047</v>
      </c>
      <c r="F146" s="86">
        <f t="shared" si="41"/>
        <v>11682</v>
      </c>
      <c r="G146" s="86">
        <f t="shared" si="46"/>
        <v>13633</v>
      </c>
      <c r="H146" s="86">
        <f t="shared" si="42"/>
        <v>9924</v>
      </c>
      <c r="I146" s="86">
        <f>I127</f>
        <v>9690</v>
      </c>
      <c r="J146" s="86">
        <f t="shared" si="43"/>
        <v>7054</v>
      </c>
      <c r="K146" s="86">
        <f t="shared" si="44"/>
        <v>39370</v>
      </c>
      <c r="L146" s="86">
        <f t="shared" si="45"/>
        <v>28660</v>
      </c>
      <c r="M146" s="24"/>
    </row>
    <row r="147" spans="1:13" ht="30" customHeight="1">
      <c r="A147" s="21" t="s">
        <v>40</v>
      </c>
      <c r="B147" s="22" t="s">
        <v>41</v>
      </c>
      <c r="C147" s="72">
        <v>0.461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35</v>
      </c>
      <c r="K147" s="86">
        <f t="shared" si="44"/>
        <v>77</v>
      </c>
      <c r="L147" s="86">
        <f t="shared" si="45"/>
        <v>35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15853</v>
      </c>
      <c r="G148" s="84"/>
      <c r="H148" s="84"/>
      <c r="I148" s="94"/>
      <c r="J148" s="94"/>
      <c r="K148" s="94"/>
      <c r="L148" s="86">
        <f t="shared" si="45"/>
        <v>15853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v>1210</v>
      </c>
      <c r="G149" s="84"/>
      <c r="H149" s="86"/>
      <c r="I149" s="94"/>
      <c r="J149" s="94"/>
      <c r="K149" s="94"/>
      <c r="L149" s="86">
        <f t="shared" si="45"/>
        <v>1210</v>
      </c>
      <c r="M149" s="28"/>
    </row>
    <row r="150" spans="1:13" ht="30" customHeight="1">
      <c r="A150" s="25" t="s">
        <v>102</v>
      </c>
      <c r="B150" s="75" t="s">
        <v>23</v>
      </c>
      <c r="C150" s="54">
        <v>1</v>
      </c>
      <c r="D150" s="26" t="s">
        <v>196</v>
      </c>
      <c r="E150" s="84"/>
      <c r="F150" s="84">
        <f>F131</f>
        <v>49217.16</v>
      </c>
      <c r="G150" s="84"/>
      <c r="H150" s="84">
        <f>H131</f>
        <v>51708</v>
      </c>
      <c r="I150" s="84"/>
      <c r="J150" s="84">
        <f>J131</f>
        <v>888</v>
      </c>
      <c r="K150" s="84"/>
      <c r="L150" s="86">
        <f t="shared" si="45"/>
        <v>101813.16</v>
      </c>
      <c r="M150" s="151" t="s">
        <v>197</v>
      </c>
    </row>
    <row r="151" spans="1:13" ht="30" customHeight="1">
      <c r="A151" s="25" t="s">
        <v>182</v>
      </c>
      <c r="B151" s="26"/>
      <c r="C151" s="54"/>
      <c r="D151" s="26"/>
      <c r="E151" s="84"/>
      <c r="F151" s="94">
        <f>SUM(F137:F150)</f>
        <v>594740.16</v>
      </c>
      <c r="G151" s="129"/>
      <c r="H151" s="94">
        <f>SUM(H137:H150)</f>
        <v>113500</v>
      </c>
      <c r="I151" s="129"/>
      <c r="J151" s="94">
        <f>SUM(J137:J150)</f>
        <v>47596</v>
      </c>
      <c r="K151" s="129"/>
      <c r="L151" s="86">
        <f t="shared" si="45"/>
        <v>755836.16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129"/>
      <c r="H152" s="94"/>
      <c r="I152" s="129"/>
      <c r="J152" s="94"/>
      <c r="K152" s="129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129"/>
      <c r="H153" s="94"/>
      <c r="I153" s="129"/>
      <c r="J153" s="94"/>
      <c r="K153" s="129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128"/>
      <c r="J154" s="128"/>
      <c r="K154" s="128"/>
      <c r="L154" s="95"/>
      <c r="M154" s="32"/>
    </row>
    <row r="155" spans="1:13" ht="30" customHeight="1">
      <c r="A155" s="17" t="s">
        <v>193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177</v>
      </c>
      <c r="B156" s="46" t="s">
        <v>178</v>
      </c>
      <c r="C156" s="48">
        <v>770</v>
      </c>
      <c r="D156" s="22" t="s">
        <v>31</v>
      </c>
      <c r="E156" s="86">
        <f>E137</f>
        <v>840</v>
      </c>
      <c r="F156" s="86">
        <f aca="true" t="shared" si="47" ref="F156:F166">INT(E156*C156)</f>
        <v>646800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646800</v>
      </c>
      <c r="M156" s="62"/>
    </row>
    <row r="157" spans="1:13" ht="30" customHeight="1">
      <c r="A157" s="21" t="s">
        <v>179</v>
      </c>
      <c r="B157" s="46" t="s">
        <v>180</v>
      </c>
      <c r="C157" s="48">
        <v>140</v>
      </c>
      <c r="D157" s="22" t="s">
        <v>32</v>
      </c>
      <c r="E157" s="86">
        <f>E138</f>
        <v>40</v>
      </c>
      <c r="F157" s="86">
        <f t="shared" si="47"/>
        <v>5600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5600</v>
      </c>
      <c r="M157" s="62"/>
    </row>
    <row r="158" spans="1:13" ht="30" customHeight="1">
      <c r="A158" s="21" t="s">
        <v>106</v>
      </c>
      <c r="B158" s="75" t="s">
        <v>120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0.106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71300</v>
      </c>
      <c r="H159" s="86">
        <f t="shared" si="48"/>
        <v>7557</v>
      </c>
      <c r="I159" s="85"/>
      <c r="J159" s="85">
        <f t="shared" si="49"/>
        <v>0</v>
      </c>
      <c r="K159" s="86">
        <f t="shared" si="50"/>
        <v>71300</v>
      </c>
      <c r="L159" s="86">
        <f t="shared" si="51"/>
        <v>7557</v>
      </c>
      <c r="M159" s="44"/>
    </row>
    <row r="160" spans="1:13" ht="30" customHeight="1">
      <c r="A160" s="21" t="s">
        <v>17</v>
      </c>
      <c r="B160" s="22"/>
      <c r="C160" s="72">
        <v>0.211</v>
      </c>
      <c r="D160" s="22" t="s">
        <v>16</v>
      </c>
      <c r="E160" s="85"/>
      <c r="F160" s="85">
        <f t="shared" si="47"/>
        <v>0</v>
      </c>
      <c r="G160" s="47">
        <f t="shared" si="52"/>
        <v>67570</v>
      </c>
      <c r="H160" s="86">
        <f t="shared" si="48"/>
        <v>14257</v>
      </c>
      <c r="I160" s="85"/>
      <c r="J160" s="85">
        <f t="shared" si="49"/>
        <v>0</v>
      </c>
      <c r="K160" s="86">
        <f t="shared" si="50"/>
        <v>67570</v>
      </c>
      <c r="L160" s="86">
        <f t="shared" si="51"/>
        <v>14257</v>
      </c>
      <c r="M160" s="24"/>
    </row>
    <row r="161" spans="1:13" ht="30" customHeight="1">
      <c r="A161" s="21" t="s">
        <v>18</v>
      </c>
      <c r="B161" s="22"/>
      <c r="C161" s="72">
        <v>0.447</v>
      </c>
      <c r="D161" s="22" t="s">
        <v>16</v>
      </c>
      <c r="E161" s="85"/>
      <c r="F161" s="85">
        <f t="shared" si="47"/>
        <v>0</v>
      </c>
      <c r="G161" s="47">
        <f t="shared" si="52"/>
        <v>53090</v>
      </c>
      <c r="H161" s="86">
        <f t="shared" si="48"/>
        <v>23731</v>
      </c>
      <c r="I161" s="85"/>
      <c r="J161" s="85">
        <f t="shared" si="49"/>
        <v>0</v>
      </c>
      <c r="K161" s="86">
        <f t="shared" si="50"/>
        <v>53090</v>
      </c>
      <c r="L161" s="86">
        <f t="shared" si="51"/>
        <v>23731</v>
      </c>
      <c r="M161" s="24"/>
    </row>
    <row r="162" spans="1:13" ht="30" customHeight="1">
      <c r="A162" s="21" t="s">
        <v>34</v>
      </c>
      <c r="B162" s="22" t="s">
        <v>181</v>
      </c>
      <c r="C162" s="72">
        <v>0.645</v>
      </c>
      <c r="D162" s="22" t="s">
        <v>30</v>
      </c>
      <c r="E162" s="86">
        <f>E143</f>
        <v>9085</v>
      </c>
      <c r="F162" s="86">
        <f t="shared" si="47"/>
        <v>5859</v>
      </c>
      <c r="G162" s="86">
        <f t="shared" si="52"/>
        <v>12786</v>
      </c>
      <c r="H162" s="86">
        <f t="shared" si="48"/>
        <v>8246</v>
      </c>
      <c r="I162" s="86">
        <f>I143</f>
        <v>68401</v>
      </c>
      <c r="J162" s="86">
        <f t="shared" si="49"/>
        <v>44118</v>
      </c>
      <c r="K162" s="86">
        <f t="shared" si="50"/>
        <v>90272</v>
      </c>
      <c r="L162" s="86">
        <f t="shared" si="51"/>
        <v>58223</v>
      </c>
      <c r="M162" s="24"/>
    </row>
    <row r="163" spans="1:13" ht="30" customHeight="1">
      <c r="A163" s="21" t="s">
        <v>35</v>
      </c>
      <c r="B163" s="22" t="s">
        <v>36</v>
      </c>
      <c r="C163" s="72">
        <v>0.645</v>
      </c>
      <c r="D163" s="22" t="s">
        <v>30</v>
      </c>
      <c r="E163" s="86">
        <f>E144</f>
        <v>9085</v>
      </c>
      <c r="F163" s="86">
        <f t="shared" si="47"/>
        <v>5859</v>
      </c>
      <c r="G163" s="86">
        <f t="shared" si="52"/>
        <v>13633</v>
      </c>
      <c r="H163" s="86">
        <f t="shared" si="48"/>
        <v>8793</v>
      </c>
      <c r="I163" s="86">
        <f>I144</f>
        <v>11537</v>
      </c>
      <c r="J163" s="86">
        <f t="shared" si="49"/>
        <v>7441</v>
      </c>
      <c r="K163" s="86">
        <f t="shared" si="50"/>
        <v>34255</v>
      </c>
      <c r="L163" s="86">
        <f t="shared" si="51"/>
        <v>22093</v>
      </c>
      <c r="M163" s="24"/>
    </row>
    <row r="164" spans="1:13" ht="30" customHeight="1">
      <c r="A164" s="21" t="s">
        <v>45</v>
      </c>
      <c r="B164" s="22" t="s">
        <v>37</v>
      </c>
      <c r="C164" s="72">
        <v>0.645</v>
      </c>
      <c r="D164" s="22" t="s">
        <v>30</v>
      </c>
      <c r="E164" s="86">
        <f>E145</f>
        <v>18227</v>
      </c>
      <c r="F164" s="86">
        <f t="shared" si="47"/>
        <v>11756</v>
      </c>
      <c r="G164" s="86">
        <f t="shared" si="52"/>
        <v>13633</v>
      </c>
      <c r="H164" s="86">
        <f t="shared" si="48"/>
        <v>8793</v>
      </c>
      <c r="I164" s="86">
        <f>I145</f>
        <v>6008</v>
      </c>
      <c r="J164" s="86">
        <f t="shared" si="49"/>
        <v>3875</v>
      </c>
      <c r="K164" s="86">
        <f t="shared" si="50"/>
        <v>37868</v>
      </c>
      <c r="L164" s="86">
        <f t="shared" si="51"/>
        <v>24424</v>
      </c>
      <c r="M164" s="24"/>
    </row>
    <row r="165" spans="1:13" ht="30" customHeight="1">
      <c r="A165" s="21" t="s">
        <v>38</v>
      </c>
      <c r="B165" s="22" t="s">
        <v>39</v>
      </c>
      <c r="C165" s="72">
        <v>0.902</v>
      </c>
      <c r="D165" s="22" t="s">
        <v>30</v>
      </c>
      <c r="E165" s="86">
        <f>E146</f>
        <v>16047</v>
      </c>
      <c r="F165" s="86">
        <f t="shared" si="47"/>
        <v>14474</v>
      </c>
      <c r="G165" s="86">
        <f t="shared" si="52"/>
        <v>13633</v>
      </c>
      <c r="H165" s="86">
        <f t="shared" si="48"/>
        <v>12296</v>
      </c>
      <c r="I165" s="86">
        <f>I146</f>
        <v>9690</v>
      </c>
      <c r="J165" s="86">
        <f t="shared" si="49"/>
        <v>8740</v>
      </c>
      <c r="K165" s="86">
        <f t="shared" si="50"/>
        <v>39370</v>
      </c>
      <c r="L165" s="86">
        <f t="shared" si="51"/>
        <v>35510</v>
      </c>
      <c r="M165" s="24"/>
    </row>
    <row r="166" spans="1:13" ht="30" customHeight="1">
      <c r="A166" s="21" t="s">
        <v>40</v>
      </c>
      <c r="B166" s="22" t="s">
        <v>41</v>
      </c>
      <c r="C166" s="72">
        <v>0.645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49</v>
      </c>
      <c r="K166" s="86">
        <f t="shared" si="50"/>
        <v>77</v>
      </c>
      <c r="L166" s="86">
        <f t="shared" si="51"/>
        <v>49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21730</v>
      </c>
      <c r="G167" s="84"/>
      <c r="H167" s="84"/>
      <c r="I167" s="94"/>
      <c r="J167" s="94"/>
      <c r="K167" s="94"/>
      <c r="L167" s="86">
        <f t="shared" si="51"/>
        <v>21730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v>1639</v>
      </c>
      <c r="G168" s="84"/>
      <c r="H168" s="86"/>
      <c r="I168" s="94"/>
      <c r="J168" s="94"/>
      <c r="K168" s="94"/>
      <c r="L168" s="86">
        <f t="shared" si="51"/>
        <v>1639</v>
      </c>
      <c r="M168" s="28"/>
    </row>
    <row r="169" spans="1:13" ht="30" customHeight="1">
      <c r="A169" s="25" t="s">
        <v>102</v>
      </c>
      <c r="B169" s="75" t="s">
        <v>23</v>
      </c>
      <c r="C169" s="54">
        <v>1</v>
      </c>
      <c r="D169" s="26" t="s">
        <v>196</v>
      </c>
      <c r="E169" s="84"/>
      <c r="F169" s="84">
        <f>F150</f>
        <v>49217.16</v>
      </c>
      <c r="G169" s="84"/>
      <c r="H169" s="84">
        <f>H150</f>
        <v>51708</v>
      </c>
      <c r="I169" s="84"/>
      <c r="J169" s="84">
        <f>J150</f>
        <v>888</v>
      </c>
      <c r="K169" s="84"/>
      <c r="L169" s="86">
        <f t="shared" si="51"/>
        <v>101813.16</v>
      </c>
      <c r="M169" s="151" t="s">
        <v>197</v>
      </c>
    </row>
    <row r="170" spans="1:13" ht="30" customHeight="1">
      <c r="A170" s="25" t="s">
        <v>182</v>
      </c>
      <c r="B170" s="26"/>
      <c r="C170" s="54"/>
      <c r="D170" s="26"/>
      <c r="E170" s="84"/>
      <c r="F170" s="94">
        <f>SUM(F156:F169)</f>
        <v>796934.16</v>
      </c>
      <c r="G170" s="84"/>
      <c r="H170" s="94">
        <f>SUM(H156:H169)</f>
        <v>135381</v>
      </c>
      <c r="I170" s="94"/>
      <c r="J170" s="94">
        <f>SUM(J156:J169)</f>
        <v>65111</v>
      </c>
      <c r="K170" s="94"/>
      <c r="L170" s="86">
        <f t="shared" si="51"/>
        <v>997426.16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84"/>
      <c r="H171" s="94"/>
      <c r="I171" s="94"/>
      <c r="J171" s="94"/>
      <c r="K171" s="94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84"/>
      <c r="H172" s="94"/>
      <c r="I172" s="94"/>
      <c r="J172" s="94"/>
      <c r="K172" s="94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95"/>
      <c r="J173" s="95"/>
      <c r="K173" s="95"/>
      <c r="L173" s="95"/>
      <c r="M173" s="32"/>
    </row>
  </sheetData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&amp;L&amp;"굴림,보통"&lt;자연표토복원공&gt;&amp;R&amp;"굴림,보통"&lt;2005년도 하반기&gt;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A7">
      <selection activeCell="H23" sqref="H23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6.75390625" style="79" bestFit="1" customWidth="1"/>
    <col min="4" max="4" width="12.625" style="80" customWidth="1"/>
    <col min="5" max="5" width="14.50390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228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43" t="s">
        <v>211</v>
      </c>
      <c r="B2" s="187" t="s">
        <v>209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44"/>
      <c r="B3" s="179" t="s">
        <v>210</v>
      </c>
      <c r="C3" s="164">
        <v>1035.6</v>
      </c>
      <c r="D3" s="180"/>
      <c r="E3" s="155"/>
      <c r="F3" s="162" t="s">
        <v>258</v>
      </c>
      <c r="G3" s="155"/>
      <c r="H3" s="162"/>
      <c r="I3" s="162"/>
      <c r="J3" s="169"/>
    </row>
    <row r="4" spans="1:10" ht="28.5" customHeight="1">
      <c r="A4" s="244"/>
      <c r="B4" s="162" t="s">
        <v>205</v>
      </c>
      <c r="C4" s="163">
        <f>ROUND(C2*C3,-4)</f>
        <v>146250000</v>
      </c>
      <c r="D4" s="38"/>
      <c r="E4" s="35"/>
      <c r="F4" s="162" t="s">
        <v>251</v>
      </c>
      <c r="G4" s="155"/>
      <c r="H4" s="155"/>
      <c r="I4" s="155"/>
      <c r="J4" s="169"/>
    </row>
    <row r="5" spans="1:10" ht="28.5" customHeight="1">
      <c r="A5" s="244"/>
      <c r="B5" s="162" t="s">
        <v>212</v>
      </c>
      <c r="C5" s="165">
        <v>41399000</v>
      </c>
      <c r="D5" s="162"/>
      <c r="E5" s="35"/>
      <c r="F5" s="162" t="s">
        <v>252</v>
      </c>
      <c r="G5" s="155"/>
      <c r="H5" s="155"/>
      <c r="I5" s="155"/>
      <c r="J5" s="169"/>
    </row>
    <row r="6" spans="1:10" ht="28.5" customHeight="1">
      <c r="A6" s="244"/>
      <c r="B6" s="162" t="s">
        <v>213</v>
      </c>
      <c r="C6" s="165">
        <v>16737000</v>
      </c>
      <c r="D6" s="162"/>
      <c r="E6" s="35"/>
      <c r="F6" s="162" t="s">
        <v>249</v>
      </c>
      <c r="G6" s="155"/>
      <c r="H6" s="155"/>
      <c r="I6" s="155"/>
      <c r="J6" s="169"/>
    </row>
    <row r="7" spans="1:10" ht="28.5" customHeight="1">
      <c r="A7" s="244"/>
      <c r="B7" s="162" t="s">
        <v>214</v>
      </c>
      <c r="C7" s="165">
        <v>38257000</v>
      </c>
      <c r="D7" s="162"/>
      <c r="E7" s="35"/>
      <c r="F7" s="162" t="s">
        <v>249</v>
      </c>
      <c r="G7" s="155"/>
      <c r="H7" s="155"/>
      <c r="I7" s="155"/>
      <c r="J7" s="169"/>
    </row>
    <row r="8" spans="1:10" ht="28.5" customHeight="1">
      <c r="A8" s="244"/>
      <c r="B8" s="162" t="s">
        <v>215</v>
      </c>
      <c r="C8" s="165">
        <v>230000</v>
      </c>
      <c r="D8" s="162"/>
      <c r="E8" s="35"/>
      <c r="F8" s="162" t="s">
        <v>249</v>
      </c>
      <c r="G8" s="155"/>
      <c r="H8" s="155"/>
      <c r="I8" s="155"/>
      <c r="J8" s="169"/>
    </row>
    <row r="9" spans="1:10" ht="28.5" customHeight="1">
      <c r="A9" s="244"/>
      <c r="B9" s="162" t="s">
        <v>219</v>
      </c>
      <c r="C9" s="165">
        <v>16360000</v>
      </c>
      <c r="D9" s="162"/>
      <c r="E9" s="35"/>
      <c r="F9" s="162" t="s">
        <v>249</v>
      </c>
      <c r="G9" s="155"/>
      <c r="H9" s="155"/>
      <c r="I9" s="155"/>
      <c r="J9" s="169"/>
    </row>
    <row r="10" spans="1:10" ht="28.5" customHeight="1">
      <c r="A10" s="244" t="s">
        <v>218</v>
      </c>
      <c r="B10" s="162" t="s">
        <v>220</v>
      </c>
      <c r="C10" s="163">
        <v>4677</v>
      </c>
      <c r="D10" s="161">
        <v>1E-07</v>
      </c>
      <c r="E10" s="35"/>
      <c r="F10" s="162" t="s">
        <v>249</v>
      </c>
      <c r="G10" s="155"/>
      <c r="H10" s="155"/>
      <c r="I10" s="155"/>
      <c r="J10" s="169"/>
    </row>
    <row r="11" spans="1:10" ht="28.5" customHeight="1">
      <c r="A11" s="244"/>
      <c r="B11" s="162" t="s">
        <v>221</v>
      </c>
      <c r="C11" s="165">
        <v>2787</v>
      </c>
      <c r="D11" s="161">
        <v>1E-07</v>
      </c>
      <c r="E11" s="35"/>
      <c r="F11" s="162" t="s">
        <v>249</v>
      </c>
      <c r="G11" s="155"/>
      <c r="H11" s="155"/>
      <c r="I11" s="155"/>
      <c r="J11" s="169"/>
    </row>
    <row r="12" spans="1:10" ht="28.5" customHeight="1">
      <c r="A12" s="244"/>
      <c r="B12" s="162" t="s">
        <v>222</v>
      </c>
      <c r="C12" s="165">
        <v>3590</v>
      </c>
      <c r="D12" s="161">
        <v>1E-07</v>
      </c>
      <c r="E12" s="35"/>
      <c r="F12" s="162" t="s">
        <v>249</v>
      </c>
      <c r="G12" s="155"/>
      <c r="H12" s="155"/>
      <c r="I12" s="155"/>
      <c r="J12" s="169"/>
    </row>
    <row r="13" spans="1:10" ht="28.5" customHeight="1">
      <c r="A13" s="244"/>
      <c r="B13" s="162" t="s">
        <v>223</v>
      </c>
      <c r="C13" s="165">
        <v>2533</v>
      </c>
      <c r="D13" s="161">
        <v>1E-07</v>
      </c>
      <c r="E13" s="35"/>
      <c r="F13" s="162" t="s">
        <v>249</v>
      </c>
      <c r="G13" s="155"/>
      <c r="H13" s="155"/>
      <c r="I13" s="155"/>
      <c r="J13" s="169"/>
    </row>
    <row r="14" spans="1:10" ht="28.5" customHeight="1">
      <c r="A14" s="244"/>
      <c r="B14" s="162" t="s">
        <v>224</v>
      </c>
      <c r="C14" s="165">
        <v>3375</v>
      </c>
      <c r="D14" s="161">
        <v>1E-07</v>
      </c>
      <c r="E14" s="35"/>
      <c r="F14" s="162" t="s">
        <v>249</v>
      </c>
      <c r="G14" s="155"/>
      <c r="H14" s="155"/>
      <c r="I14" s="155"/>
      <c r="J14" s="169"/>
    </row>
    <row r="15" spans="1:10" ht="28.5" customHeight="1">
      <c r="A15" s="244"/>
      <c r="B15" s="162" t="s">
        <v>225</v>
      </c>
      <c r="C15" s="165">
        <v>2860</v>
      </c>
      <c r="D15" s="161">
        <v>1E-07</v>
      </c>
      <c r="E15" s="35"/>
      <c r="F15" s="162" t="s">
        <v>249</v>
      </c>
      <c r="G15" s="155"/>
      <c r="H15" s="155"/>
      <c r="I15" s="155"/>
      <c r="J15" s="169"/>
    </row>
    <row r="16" spans="1:10" ht="28.5" customHeight="1">
      <c r="A16" s="160" t="s">
        <v>216</v>
      </c>
      <c r="B16" s="162" t="s">
        <v>206</v>
      </c>
      <c r="C16" s="163">
        <f>등재사항!E22</f>
        <v>1183</v>
      </c>
      <c r="D16" s="162"/>
      <c r="E16" s="35"/>
      <c r="F16" s="162" t="s">
        <v>249</v>
      </c>
      <c r="G16" s="162" t="s">
        <v>271</v>
      </c>
      <c r="H16" s="162"/>
      <c r="I16" s="155"/>
      <c r="J16" s="169"/>
    </row>
    <row r="17" spans="1:10" ht="28.5" customHeight="1">
      <c r="A17" s="245" t="s">
        <v>217</v>
      </c>
      <c r="B17" s="162" t="s">
        <v>227</v>
      </c>
      <c r="C17" s="163">
        <v>71300</v>
      </c>
      <c r="D17" s="162"/>
      <c r="E17" s="35"/>
      <c r="F17" s="162" t="s">
        <v>259</v>
      </c>
      <c r="G17" s="162" t="s">
        <v>272</v>
      </c>
      <c r="H17" s="162"/>
      <c r="I17" s="155"/>
      <c r="J17" s="169"/>
    </row>
    <row r="18" spans="1:10" ht="28.5" customHeight="1">
      <c r="A18" s="245"/>
      <c r="B18" s="162" t="s">
        <v>253</v>
      </c>
      <c r="C18" s="163">
        <v>66437</v>
      </c>
      <c r="D18" s="162"/>
      <c r="E18" s="35"/>
      <c r="F18" s="162" t="s">
        <v>260</v>
      </c>
      <c r="G18" s="162" t="s">
        <v>272</v>
      </c>
      <c r="H18" s="162"/>
      <c r="I18" s="155"/>
      <c r="J18" s="169"/>
    </row>
    <row r="19" spans="1:10" ht="28.5" customHeight="1">
      <c r="A19" s="245"/>
      <c r="B19" s="162" t="s">
        <v>17</v>
      </c>
      <c r="C19" s="163">
        <v>67570</v>
      </c>
      <c r="D19" s="35"/>
      <c r="E19" s="35"/>
      <c r="F19" s="162" t="s">
        <v>260</v>
      </c>
      <c r="G19" s="162" t="s">
        <v>272</v>
      </c>
      <c r="H19" s="162"/>
      <c r="I19" s="155"/>
      <c r="J19" s="169"/>
    </row>
    <row r="20" spans="1:10" ht="28.5" customHeight="1">
      <c r="A20" s="245"/>
      <c r="B20" s="162" t="s">
        <v>18</v>
      </c>
      <c r="C20" s="163">
        <v>53090</v>
      </c>
      <c r="D20" s="35"/>
      <c r="E20" s="35"/>
      <c r="F20" s="162" t="s">
        <v>260</v>
      </c>
      <c r="G20" s="162" t="s">
        <v>272</v>
      </c>
      <c r="H20" s="162"/>
      <c r="I20" s="155"/>
      <c r="J20" s="169"/>
    </row>
    <row r="21" spans="1:10" ht="28.5" customHeight="1">
      <c r="A21" s="245"/>
      <c r="B21" s="35" t="s">
        <v>207</v>
      </c>
      <c r="C21" s="165">
        <v>61373</v>
      </c>
      <c r="D21" s="35"/>
      <c r="E21" s="35"/>
      <c r="F21" s="162" t="s">
        <v>260</v>
      </c>
      <c r="G21" s="162" t="s">
        <v>272</v>
      </c>
      <c r="H21" s="162"/>
      <c r="I21" s="155"/>
      <c r="J21" s="169"/>
    </row>
    <row r="22" spans="1:10" ht="28.5" customHeight="1" thickBot="1">
      <c r="A22" s="246"/>
      <c r="B22" s="41" t="s">
        <v>208</v>
      </c>
      <c r="C22" s="170">
        <v>65442</v>
      </c>
      <c r="D22" s="41"/>
      <c r="E22" s="41"/>
      <c r="F22" s="162" t="s">
        <v>259</v>
      </c>
      <c r="G22" s="43" t="s">
        <v>272</v>
      </c>
      <c r="H22" s="43"/>
      <c r="I22" s="171"/>
      <c r="J22" s="172"/>
    </row>
    <row r="23" spans="1:10" ht="30" customHeight="1">
      <c r="A23" s="166" t="s">
        <v>226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146,250,000원 * 4,677 * 0.0000001              = </v>
      </c>
      <c r="B26" s="38"/>
      <c r="C26" s="57"/>
      <c r="D26" s="38"/>
      <c r="E26" s="163">
        <f>INT(C4*C10*D10)</f>
        <v>68401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1,183원/L = 7,571원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1,514원      소계 : </v>
      </c>
      <c r="B28" s="38"/>
      <c r="C28" s="57"/>
      <c r="D28" s="38"/>
      <c r="E28" s="176">
        <f>INT(6.4*C16)+INT(6.4*C16*0.2)</f>
        <v>9085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61,373 * 1/8 * 16/12 * 25/20           =  </v>
      </c>
      <c r="B29" s="38"/>
      <c r="C29" s="57"/>
      <c r="D29" s="38"/>
      <c r="E29" s="163">
        <f>INT(C21*1/8*16/12*25/20)</f>
        <v>12786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1,183원/L = 7,571원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1,514원      소계 : </v>
      </c>
      <c r="B34" s="38"/>
      <c r="C34" s="57"/>
      <c r="D34" s="38"/>
      <c r="E34" s="176">
        <f>INT(6.4*C16)+INT(6.4*C16*0.2)</f>
        <v>9085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65,442 * 1/8 * 16/12 * 25/20         =  </v>
      </c>
      <c r="B35" s="38"/>
      <c r="C35" s="57"/>
      <c r="D35" s="38"/>
      <c r="E35" s="163">
        <f>INT(C22*1/8*16/12*25/20)</f>
        <v>13633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1,183원/L = 12,658원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5,569원      소계 : </v>
      </c>
      <c r="B40" s="38"/>
      <c r="C40" s="57"/>
      <c r="D40" s="38"/>
      <c r="E40" s="177">
        <f>INT(10.7*C$16)+INT(10.7*C$16*0.44)</f>
        <v>18227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65,442 * 1/8 * 16/12 * 25/20         =  </v>
      </c>
      <c r="B41" s="38"/>
      <c r="C41" s="57"/>
      <c r="D41" s="38"/>
      <c r="E41" s="177">
        <f>INT(C22*1/8*16/12*25/20)</f>
        <v>13633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1,183원/L = 12,066원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3,981원      소계 : </v>
      </c>
      <c r="B47" s="38"/>
      <c r="C47" s="57"/>
      <c r="D47" s="38"/>
      <c r="E47" s="163">
        <f>INT(10.2*C$16)+INT(10.2*C$16*0.33)</f>
        <v>16047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65,442 * 1/8 * 16/12 * 25/20         =  </v>
      </c>
      <c r="B48" s="38"/>
      <c r="C48" s="57"/>
      <c r="D48" s="38"/>
      <c r="E48" s="163">
        <f>INT(C22*1/8*16/12*25/20)</f>
        <v>13633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1,183원/L = 15,615원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3,123원      소계 : </v>
      </c>
      <c r="B56" s="83"/>
      <c r="C56" s="57"/>
      <c r="D56" s="83"/>
      <c r="E56" s="163">
        <f>INT(13.2*C$16)+INT(13.2*C$16*0.2)</f>
        <v>18738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61,373 * 1/8 * 16/12 * 25/20           =  </v>
      </c>
      <c r="B57" s="83"/>
      <c r="C57" s="57"/>
      <c r="D57" s="83"/>
      <c r="E57" s="163">
        <f>INT(C21*1/8*16/12*25/20)</f>
        <v>12786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70" r:id="rId1"/>
  <headerFooter alignWithMargins="0">
    <oddHeader>&amp;L&amp;"굴림,보통"&lt;자연표토복원공 일위대가&gt;&amp;R&amp;"굴림,보통"&lt;2005년도 하반기&gt;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B4">
      <selection activeCell="I13" sqref="I13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1.50390625" style="111" bestFit="1" customWidth="1"/>
    <col min="6" max="8" width="21.00390625" style="111" customWidth="1"/>
    <col min="9" max="9" width="27.625" style="111" customWidth="1"/>
    <col min="10" max="16384" width="9.00390625" style="111" customWidth="1"/>
  </cols>
  <sheetData>
    <row r="1" ht="20.25">
      <c r="A1" s="110" t="s">
        <v>250</v>
      </c>
    </row>
    <row r="2" spans="8:9" ht="13.5">
      <c r="H2" s="102"/>
      <c r="I2" s="103" t="s">
        <v>81</v>
      </c>
    </row>
    <row r="3" spans="1:9" ht="19.5" customHeight="1">
      <c r="A3" s="259" t="s">
        <v>82</v>
      </c>
      <c r="B3" s="259" t="s">
        <v>83</v>
      </c>
      <c r="C3" s="259" t="s">
        <v>84</v>
      </c>
      <c r="D3" s="259" t="s">
        <v>85</v>
      </c>
      <c r="E3" s="259" t="s">
        <v>86</v>
      </c>
      <c r="F3" s="259" t="s">
        <v>87</v>
      </c>
      <c r="G3" s="259"/>
      <c r="H3" s="259"/>
      <c r="I3" s="259" t="s">
        <v>88</v>
      </c>
    </row>
    <row r="4" spans="1:9" ht="19.5" customHeight="1">
      <c r="A4" s="260"/>
      <c r="B4" s="260"/>
      <c r="C4" s="260"/>
      <c r="D4" s="260"/>
      <c r="E4" s="260"/>
      <c r="F4" s="194" t="s">
        <v>262</v>
      </c>
      <c r="G4" s="194" t="s">
        <v>263</v>
      </c>
      <c r="H4" s="194" t="s">
        <v>265</v>
      </c>
      <c r="I4" s="260"/>
    </row>
    <row r="5" spans="1:9" ht="19.5" customHeight="1">
      <c r="A5" s="259" t="s">
        <v>229</v>
      </c>
      <c r="B5" s="261" t="s">
        <v>108</v>
      </c>
      <c r="C5" s="193" t="s">
        <v>115</v>
      </c>
      <c r="D5" s="195" t="s">
        <v>230</v>
      </c>
      <c r="E5" s="193">
        <v>540</v>
      </c>
      <c r="F5" s="196">
        <v>289</v>
      </c>
      <c r="G5" s="196">
        <v>265</v>
      </c>
      <c r="H5" s="196">
        <v>303</v>
      </c>
      <c r="I5" s="197"/>
    </row>
    <row r="6" spans="1:9" ht="19.5" customHeight="1">
      <c r="A6" s="263"/>
      <c r="B6" s="262"/>
      <c r="C6" s="104" t="s">
        <v>231</v>
      </c>
      <c r="D6" s="105" t="s">
        <v>230</v>
      </c>
      <c r="E6" s="104">
        <v>840</v>
      </c>
      <c r="F6" s="106">
        <v>289</v>
      </c>
      <c r="G6" s="106">
        <v>265</v>
      </c>
      <c r="H6" s="106">
        <v>303</v>
      </c>
      <c r="I6" s="112"/>
    </row>
    <row r="7" spans="1:9" ht="19.5" customHeight="1">
      <c r="A7" s="263"/>
      <c r="B7" s="112" t="s">
        <v>109</v>
      </c>
      <c r="C7" s="104" t="s">
        <v>232</v>
      </c>
      <c r="D7" s="105" t="s">
        <v>230</v>
      </c>
      <c r="E7" s="104">
        <v>120</v>
      </c>
      <c r="F7" s="106">
        <v>289</v>
      </c>
      <c r="G7" s="106">
        <v>265</v>
      </c>
      <c r="H7" s="106">
        <v>303</v>
      </c>
      <c r="I7" s="112"/>
    </row>
    <row r="8" spans="1:9" ht="19.5" customHeight="1">
      <c r="A8" s="263"/>
      <c r="B8" s="112" t="s">
        <v>110</v>
      </c>
      <c r="C8" s="104" t="s">
        <v>89</v>
      </c>
      <c r="D8" s="105" t="s">
        <v>233</v>
      </c>
      <c r="E8" s="104">
        <v>40</v>
      </c>
      <c r="F8" s="106">
        <v>289</v>
      </c>
      <c r="G8" s="106">
        <v>265</v>
      </c>
      <c r="H8" s="106">
        <v>303</v>
      </c>
      <c r="I8" s="112"/>
    </row>
    <row r="9" spans="1:9" ht="19.5" customHeight="1">
      <c r="A9" s="263"/>
      <c r="B9" s="112" t="s">
        <v>111</v>
      </c>
      <c r="C9" s="104" t="s">
        <v>234</v>
      </c>
      <c r="D9" s="105" t="s">
        <v>235</v>
      </c>
      <c r="E9" s="104">
        <v>100000</v>
      </c>
      <c r="F9" s="106">
        <v>289</v>
      </c>
      <c r="G9" s="106">
        <v>265</v>
      </c>
      <c r="H9" s="106">
        <v>303</v>
      </c>
      <c r="I9" s="112"/>
    </row>
    <row r="10" spans="1:9" ht="19.5" customHeight="1">
      <c r="A10" s="263"/>
      <c r="B10" s="112" t="s">
        <v>112</v>
      </c>
      <c r="C10" s="104" t="s">
        <v>236</v>
      </c>
      <c r="D10" s="105" t="s">
        <v>235</v>
      </c>
      <c r="E10" s="104">
        <v>170000</v>
      </c>
      <c r="F10" s="106">
        <v>289</v>
      </c>
      <c r="G10" s="106">
        <v>265</v>
      </c>
      <c r="H10" s="106">
        <v>303</v>
      </c>
      <c r="I10" s="112"/>
    </row>
    <row r="11" spans="1:9" ht="19.5" customHeight="1">
      <c r="A11" s="263"/>
      <c r="B11" s="112" t="s">
        <v>113</v>
      </c>
      <c r="C11" s="104" t="s">
        <v>90</v>
      </c>
      <c r="D11" s="105" t="s">
        <v>235</v>
      </c>
      <c r="E11" s="104">
        <v>300000</v>
      </c>
      <c r="F11" s="106">
        <v>289</v>
      </c>
      <c r="G11" s="106">
        <v>265</v>
      </c>
      <c r="H11" s="106">
        <v>303</v>
      </c>
      <c r="I11" s="112"/>
    </row>
    <row r="12" spans="1:9" ht="19.5" customHeight="1">
      <c r="A12" s="263"/>
      <c r="B12" s="112" t="s">
        <v>91</v>
      </c>
      <c r="C12" s="104" t="s">
        <v>92</v>
      </c>
      <c r="D12" s="105" t="s">
        <v>230</v>
      </c>
      <c r="E12" s="104">
        <v>150</v>
      </c>
      <c r="F12" s="106">
        <v>289</v>
      </c>
      <c r="G12" s="106">
        <v>265</v>
      </c>
      <c r="H12" s="106">
        <v>303</v>
      </c>
      <c r="I12" s="112"/>
    </row>
    <row r="13" spans="1:9" ht="19.5" customHeight="1">
      <c r="A13" s="263"/>
      <c r="B13" s="112" t="s">
        <v>93</v>
      </c>
      <c r="C13" s="104" t="s">
        <v>94</v>
      </c>
      <c r="D13" s="105" t="s">
        <v>235</v>
      </c>
      <c r="E13" s="104">
        <v>15000</v>
      </c>
      <c r="F13" s="106">
        <v>289</v>
      </c>
      <c r="G13" s="106">
        <v>265</v>
      </c>
      <c r="H13" s="106">
        <v>303</v>
      </c>
      <c r="I13" s="112"/>
    </row>
    <row r="14" spans="1:9" ht="19.5" customHeight="1">
      <c r="A14" s="263"/>
      <c r="B14" s="112" t="s">
        <v>95</v>
      </c>
      <c r="C14" s="104" t="s">
        <v>96</v>
      </c>
      <c r="D14" s="105" t="s">
        <v>233</v>
      </c>
      <c r="E14" s="104">
        <v>70</v>
      </c>
      <c r="F14" s="106">
        <v>289</v>
      </c>
      <c r="G14" s="106">
        <v>265</v>
      </c>
      <c r="H14" s="106">
        <v>303</v>
      </c>
      <c r="I14" s="112"/>
    </row>
    <row r="15" spans="1:9" ht="19.5" customHeight="1">
      <c r="A15" s="263"/>
      <c r="B15" s="112" t="s">
        <v>97</v>
      </c>
      <c r="C15" s="104" t="s">
        <v>114</v>
      </c>
      <c r="D15" s="105" t="s">
        <v>237</v>
      </c>
      <c r="E15" s="104">
        <v>800</v>
      </c>
      <c r="F15" s="106">
        <v>289</v>
      </c>
      <c r="G15" s="106">
        <v>265</v>
      </c>
      <c r="H15" s="106">
        <v>303</v>
      </c>
      <c r="I15" s="112"/>
    </row>
    <row r="16" spans="1:9" ht="19.5" customHeight="1">
      <c r="A16" s="263"/>
      <c r="B16" s="112" t="s">
        <v>238</v>
      </c>
      <c r="C16" s="130" t="s">
        <v>23</v>
      </c>
      <c r="D16" s="105" t="s">
        <v>237</v>
      </c>
      <c r="E16" s="147">
        <v>2970</v>
      </c>
      <c r="F16" s="106" t="s">
        <v>128</v>
      </c>
      <c r="G16" s="106">
        <v>82</v>
      </c>
      <c r="H16" s="106" t="s">
        <v>270</v>
      </c>
      <c r="I16" s="112" t="s">
        <v>269</v>
      </c>
    </row>
    <row r="17" spans="1:9" ht="19.5" customHeight="1">
      <c r="A17" s="263"/>
      <c r="B17" s="112" t="s">
        <v>239</v>
      </c>
      <c r="C17" s="130" t="s">
        <v>25</v>
      </c>
      <c r="D17" s="131" t="s">
        <v>240</v>
      </c>
      <c r="E17" s="147">
        <v>130</v>
      </c>
      <c r="F17" s="106">
        <v>325</v>
      </c>
      <c r="G17" s="106" t="s">
        <v>128</v>
      </c>
      <c r="H17" s="106" t="s">
        <v>270</v>
      </c>
      <c r="I17" s="112" t="s">
        <v>266</v>
      </c>
    </row>
    <row r="18" spans="1:9" ht="19.5" customHeight="1">
      <c r="A18" s="263"/>
      <c r="B18" s="112" t="s">
        <v>151</v>
      </c>
      <c r="C18" s="130" t="s">
        <v>241</v>
      </c>
      <c r="D18" s="105" t="s">
        <v>237</v>
      </c>
      <c r="E18" s="147">
        <v>1000</v>
      </c>
      <c r="F18" s="106" t="s">
        <v>128</v>
      </c>
      <c r="G18" s="106">
        <v>260</v>
      </c>
      <c r="H18" s="106" t="s">
        <v>270</v>
      </c>
      <c r="I18" s="112" t="s">
        <v>264</v>
      </c>
    </row>
    <row r="19" spans="1:9" ht="19.5" customHeight="1">
      <c r="A19" s="263"/>
      <c r="B19" s="112" t="s">
        <v>242</v>
      </c>
      <c r="C19" s="130" t="s">
        <v>73</v>
      </c>
      <c r="D19" s="105" t="s">
        <v>243</v>
      </c>
      <c r="E19" s="147">
        <v>400</v>
      </c>
      <c r="F19" s="106">
        <v>279</v>
      </c>
      <c r="G19" s="106" t="s">
        <v>128</v>
      </c>
      <c r="H19" s="106" t="s">
        <v>270</v>
      </c>
      <c r="I19" s="112" t="s">
        <v>267</v>
      </c>
    </row>
    <row r="20" spans="1:9" ht="19.5" customHeight="1">
      <c r="A20" s="263"/>
      <c r="B20" s="112" t="s">
        <v>244</v>
      </c>
      <c r="C20" s="130" t="s">
        <v>77</v>
      </c>
      <c r="D20" s="105" t="s">
        <v>243</v>
      </c>
      <c r="E20" s="147">
        <v>400</v>
      </c>
      <c r="F20" s="106">
        <v>279</v>
      </c>
      <c r="G20" s="106" t="s">
        <v>128</v>
      </c>
      <c r="H20" s="106" t="s">
        <v>270</v>
      </c>
      <c r="I20" s="112" t="s">
        <v>268</v>
      </c>
    </row>
    <row r="21" spans="1:9" ht="19.5" customHeight="1">
      <c r="A21" s="263"/>
      <c r="B21" s="112" t="s">
        <v>245</v>
      </c>
      <c r="C21" s="130" t="s">
        <v>78</v>
      </c>
      <c r="D21" s="105" t="s">
        <v>243</v>
      </c>
      <c r="E21" s="147">
        <v>200</v>
      </c>
      <c r="F21" s="106">
        <v>275</v>
      </c>
      <c r="G21" s="106" t="s">
        <v>128</v>
      </c>
      <c r="H21" s="106" t="s">
        <v>270</v>
      </c>
      <c r="I21" s="112" t="s">
        <v>264</v>
      </c>
    </row>
    <row r="22" spans="1:9" ht="19.5" customHeight="1">
      <c r="A22" s="264"/>
      <c r="B22" s="198" t="s">
        <v>198</v>
      </c>
      <c r="C22" s="199"/>
      <c r="D22" s="200" t="s">
        <v>246</v>
      </c>
      <c r="E22" s="201">
        <v>1183</v>
      </c>
      <c r="F22" s="202" t="s">
        <v>247</v>
      </c>
      <c r="G22" s="202">
        <v>1156</v>
      </c>
      <c r="H22" s="202" t="s">
        <v>270</v>
      </c>
      <c r="I22" s="198"/>
    </row>
    <row r="23" spans="1:9" ht="19.5" customHeight="1">
      <c r="A23" s="156"/>
      <c r="B23" s="158"/>
      <c r="C23" s="158"/>
      <c r="D23" s="158"/>
      <c r="E23" s="190"/>
      <c r="F23" s="157"/>
      <c r="G23" s="157"/>
      <c r="H23" s="191"/>
      <c r="I23" s="159"/>
    </row>
    <row r="24" spans="1:9" ht="19.5" customHeight="1">
      <c r="A24" s="250" t="s">
        <v>98</v>
      </c>
      <c r="B24" s="251"/>
      <c r="C24" s="252"/>
      <c r="D24" s="256"/>
      <c r="E24" s="256"/>
      <c r="F24" s="107" t="s">
        <v>99</v>
      </c>
      <c r="G24" s="107" t="s">
        <v>100</v>
      </c>
      <c r="H24" s="107" t="s">
        <v>118</v>
      </c>
      <c r="I24" s="256"/>
    </row>
    <row r="25" spans="1:9" ht="19.5" customHeight="1">
      <c r="A25" s="253"/>
      <c r="B25" s="254"/>
      <c r="C25" s="255"/>
      <c r="D25" s="257"/>
      <c r="E25" s="257"/>
      <c r="F25" s="108"/>
      <c r="G25" s="108"/>
      <c r="H25" s="108"/>
      <c r="I25" s="258"/>
    </row>
    <row r="26" spans="1:9" ht="19.5" customHeight="1">
      <c r="A26" s="247"/>
      <c r="B26" s="248"/>
      <c r="C26" s="248"/>
      <c r="D26" s="248"/>
      <c r="E26" s="248"/>
      <c r="F26" s="248"/>
      <c r="G26" s="248"/>
      <c r="H26" s="248"/>
      <c r="I26" s="249"/>
    </row>
    <row r="27" spans="1:9" ht="27">
      <c r="A27" s="250" t="s">
        <v>101</v>
      </c>
      <c r="B27" s="251"/>
      <c r="C27" s="252"/>
      <c r="D27" s="256"/>
      <c r="E27" s="256"/>
      <c r="F27" s="146" t="s">
        <v>248</v>
      </c>
      <c r="G27" s="146" t="s">
        <v>175</v>
      </c>
      <c r="H27" s="146" t="s">
        <v>176</v>
      </c>
      <c r="I27" s="256"/>
    </row>
    <row r="28" spans="1:9" ht="19.5" customHeight="1">
      <c r="A28" s="253"/>
      <c r="B28" s="254"/>
      <c r="C28" s="255"/>
      <c r="D28" s="257"/>
      <c r="E28" s="257"/>
      <c r="F28" s="203">
        <v>137140</v>
      </c>
      <c r="G28" s="108" t="s">
        <v>257</v>
      </c>
      <c r="H28" s="108" t="s">
        <v>256</v>
      </c>
      <c r="I28" s="258"/>
    </row>
    <row r="29" spans="6:8" ht="19.5" customHeight="1">
      <c r="F29" s="109"/>
      <c r="G29" s="109"/>
      <c r="H29" s="109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13"/>
      <c r="G46" s="113"/>
      <c r="H46" s="113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</sheetData>
  <mergeCells count="18">
    <mergeCell ref="B5:B6"/>
    <mergeCell ref="A5:A22"/>
    <mergeCell ref="E3:E4"/>
    <mergeCell ref="F3:H3"/>
    <mergeCell ref="I3:I4"/>
    <mergeCell ref="A3:A4"/>
    <mergeCell ref="B3:B4"/>
    <mergeCell ref="C3:C4"/>
    <mergeCell ref="D3:D4"/>
    <mergeCell ref="A24:C25"/>
    <mergeCell ref="D24:D25"/>
    <mergeCell ref="E24:E25"/>
    <mergeCell ref="I24:I25"/>
    <mergeCell ref="A26:I26"/>
    <mergeCell ref="A27:C28"/>
    <mergeCell ref="D27:D28"/>
    <mergeCell ref="E27:E28"/>
    <mergeCell ref="I27:I28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1">
      <pane ySplit="2" topLeftCell="BM54" activePane="bottomLeft" state="frozen"/>
      <selection pane="topLeft" activeCell="A1" sqref="A1"/>
      <selection pane="bottomLeft" activeCell="G47" sqref="G47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255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등재사항!E15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등재사항!E21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67570</v>
      </c>
      <c r="H6" s="47">
        <f>INT(G6*C6)</f>
        <v>6757</v>
      </c>
      <c r="I6" s="47"/>
      <c r="J6" s="47">
        <f>INT(I6*C6)</f>
        <v>0</v>
      </c>
      <c r="K6" s="47">
        <f>I6+G6+E6</f>
        <v>67570</v>
      </c>
      <c r="L6" s="9">
        <f>F6+H6+J6</f>
        <v>6757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53090</v>
      </c>
      <c r="H7" s="47">
        <f>INT(G7*C7)</f>
        <v>10618</v>
      </c>
      <c r="I7" s="47"/>
      <c r="J7" s="47">
        <f>INT(I7*C7)</f>
        <v>0</v>
      </c>
      <c r="K7" s="47">
        <f>I7+G7+E7</f>
        <v>53090</v>
      </c>
      <c r="L7" s="9">
        <f>F7+H7+J7</f>
        <v>10618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17375</v>
      </c>
      <c r="I9" s="47"/>
      <c r="J9" s="47">
        <f>SUM(J4:J8)</f>
        <v>0</v>
      </c>
      <c r="K9" s="47"/>
      <c r="L9" s="9">
        <f>SUM(L4:L8)</f>
        <v>28293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254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등재사항!E18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등재사항!E21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71300</v>
      </c>
      <c r="H25" s="47">
        <f t="shared" si="0"/>
        <v>1426</v>
      </c>
      <c r="I25" s="47"/>
      <c r="J25" s="47">
        <f t="shared" si="1"/>
        <v>0</v>
      </c>
      <c r="K25" s="47">
        <f>I25+G25+E25</f>
        <v>71300</v>
      </c>
      <c r="L25" s="9">
        <f t="shared" si="2"/>
        <v>1426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67570</v>
      </c>
      <c r="H26" s="47">
        <f t="shared" si="0"/>
        <v>12162</v>
      </c>
      <c r="I26" s="47"/>
      <c r="J26" s="47">
        <f t="shared" si="1"/>
        <v>0</v>
      </c>
      <c r="K26" s="47">
        <f>I26+G26+E26</f>
        <v>67570</v>
      </c>
      <c r="L26" s="9">
        <f t="shared" si="2"/>
        <v>12162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53090</v>
      </c>
      <c r="H27" s="47">
        <f t="shared" si="0"/>
        <v>13272</v>
      </c>
      <c r="I27" s="47"/>
      <c r="J27" s="47">
        <f t="shared" si="1"/>
        <v>0</v>
      </c>
      <c r="K27" s="47">
        <f>I27+G27+E27</f>
        <v>53090</v>
      </c>
      <c r="L27" s="9">
        <f t="shared" si="2"/>
        <v>13272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26860</v>
      </c>
      <c r="I29" s="47"/>
      <c r="J29" s="47">
        <f>SUM(J23:J28)</f>
        <v>0</v>
      </c>
      <c r="K29" s="47"/>
      <c r="L29" s="9">
        <f>SUM(L23:L28)</f>
        <v>40250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103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f>등재사항!E16</f>
        <v>2970</v>
      </c>
      <c r="F42" s="47">
        <f aca="true" t="shared" si="3" ref="F42:F50">INT(E42*C42)</f>
        <v>38610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2970</v>
      </c>
      <c r="L42" s="9">
        <f aca="true" t="shared" si="7" ref="L42:L52">+J42+H42+F42</f>
        <v>38610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119</v>
      </c>
      <c r="B43" s="75" t="s">
        <v>73</v>
      </c>
      <c r="C43" s="48">
        <v>2.3</v>
      </c>
      <c r="D43" s="75" t="s">
        <v>14</v>
      </c>
      <c r="E43" s="47">
        <f>등재사항!E19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등재사항!E20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127</v>
      </c>
      <c r="C45" s="47">
        <v>13</v>
      </c>
      <c r="D45" s="75" t="s">
        <v>26</v>
      </c>
      <c r="E45" s="47">
        <f>등재사항!E17</f>
        <v>130</v>
      </c>
      <c r="F45" s="47">
        <f t="shared" si="3"/>
        <v>1690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130</v>
      </c>
      <c r="L45" s="9">
        <f t="shared" si="7"/>
        <v>1690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71300</v>
      </c>
      <c r="H46" s="47">
        <f t="shared" si="4"/>
        <v>3565</v>
      </c>
      <c r="I46" s="47"/>
      <c r="J46" s="47">
        <f t="shared" si="5"/>
        <v>0</v>
      </c>
      <c r="K46" s="47">
        <f t="shared" si="6"/>
        <v>71300</v>
      </c>
      <c r="L46" s="9">
        <f t="shared" si="7"/>
        <v>3565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66437</v>
      </c>
      <c r="H47" s="47">
        <f t="shared" si="4"/>
        <v>7972</v>
      </c>
      <c r="I47" s="47"/>
      <c r="J47" s="47">
        <f t="shared" si="5"/>
        <v>0</v>
      </c>
      <c r="K47" s="47">
        <f t="shared" si="6"/>
        <v>66437</v>
      </c>
      <c r="L47" s="9">
        <f t="shared" si="7"/>
        <v>7972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67570</v>
      </c>
      <c r="H48" s="47">
        <f t="shared" si="4"/>
        <v>17568</v>
      </c>
      <c r="I48" s="47"/>
      <c r="J48" s="47">
        <f t="shared" si="5"/>
        <v>0</v>
      </c>
      <c r="K48" s="47">
        <f t="shared" si="6"/>
        <v>67570</v>
      </c>
      <c r="L48" s="9">
        <f t="shared" si="7"/>
        <v>17568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53090</v>
      </c>
      <c r="H49" s="47">
        <f t="shared" si="4"/>
        <v>20174</v>
      </c>
      <c r="I49" s="47"/>
      <c r="J49" s="47">
        <f t="shared" si="5"/>
        <v>0</v>
      </c>
      <c r="K49" s="47">
        <f t="shared" si="6"/>
        <v>53090</v>
      </c>
      <c r="L49" s="9">
        <f t="shared" si="7"/>
        <v>20174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18738</v>
      </c>
      <c r="F50" s="47">
        <f t="shared" si="3"/>
        <v>3560</v>
      </c>
      <c r="G50" s="47">
        <f>단가산출근거!E57</f>
        <v>12786</v>
      </c>
      <c r="H50" s="47">
        <f t="shared" si="4"/>
        <v>2429</v>
      </c>
      <c r="I50" s="47">
        <f>단가산출근거!E54</f>
        <v>4678</v>
      </c>
      <c r="J50" s="47">
        <f t="shared" si="5"/>
        <v>888</v>
      </c>
      <c r="K50" s="47">
        <f>E50+G50+I50</f>
        <v>36202</v>
      </c>
      <c r="L50" s="9">
        <f t="shared" si="7"/>
        <v>6877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1403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1403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1034.16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1034.16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49217.16</v>
      </c>
      <c r="G53" s="47"/>
      <c r="H53" s="47">
        <f>SUM(H42:H52)</f>
        <v>51708</v>
      </c>
      <c r="I53" s="47"/>
      <c r="J53" s="47">
        <f>SUM(J42:J52)</f>
        <v>888</v>
      </c>
      <c r="K53" s="47"/>
      <c r="L53" s="9">
        <f>SUM(L42:L52)</f>
        <v>101813.16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printOptions/>
  <pageMargins left="0.65" right="0.6" top="1" bottom="0.93" header="0.5" footer="0.5"/>
  <pageSetup horizontalDpi="300" verticalDpi="300" orientation="landscape" paperSize="9" scale="70" r:id="rId1"/>
  <headerFooter alignWithMargins="0">
    <oddHeader>&amp;L&amp;"굴림,보통"&lt;자연표토복원공&gt;&amp;R&amp;"굴림,보통"&lt;2005년도 하반기&gt;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zoomScale="70" zoomScaleNormal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204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104</v>
      </c>
      <c r="B4" s="46" t="s">
        <v>107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105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106</v>
      </c>
      <c r="B6" s="75" t="s">
        <v>120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71300</v>
      </c>
      <c r="H7" s="86">
        <f t="shared" si="1"/>
        <v>1354</v>
      </c>
      <c r="I7" s="85"/>
      <c r="J7" s="85">
        <f t="shared" si="2"/>
        <v>0</v>
      </c>
      <c r="K7" s="86">
        <f t="shared" si="3"/>
        <v>71300</v>
      </c>
      <c r="L7" s="86">
        <f t="shared" si="4"/>
        <v>1354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67570</v>
      </c>
      <c r="H8" s="86">
        <f t="shared" si="1"/>
        <v>2500</v>
      </c>
      <c r="I8" s="85"/>
      <c r="J8" s="85">
        <f t="shared" si="2"/>
        <v>0</v>
      </c>
      <c r="K8" s="86">
        <f t="shared" si="3"/>
        <v>67570</v>
      </c>
      <c r="L8" s="86">
        <f t="shared" si="4"/>
        <v>2500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53090</v>
      </c>
      <c r="H9" s="86">
        <f t="shared" si="1"/>
        <v>6530</v>
      </c>
      <c r="I9" s="85"/>
      <c r="J9" s="85">
        <f t="shared" si="2"/>
        <v>0</v>
      </c>
      <c r="K9" s="86">
        <f t="shared" si="3"/>
        <v>53090</v>
      </c>
      <c r="L9" s="86">
        <f t="shared" si="4"/>
        <v>6530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9085</v>
      </c>
      <c r="F10" s="86">
        <f t="shared" si="0"/>
        <v>654</v>
      </c>
      <c r="G10" s="86">
        <f>단가산출근거!E29</f>
        <v>12786</v>
      </c>
      <c r="H10" s="86">
        <f t="shared" si="1"/>
        <v>920</v>
      </c>
      <c r="I10" s="86">
        <f>단가산출근거!E26</f>
        <v>68401</v>
      </c>
      <c r="J10" s="86">
        <f t="shared" si="2"/>
        <v>4924</v>
      </c>
      <c r="K10" s="86">
        <f>E10+G10+I10</f>
        <v>90272</v>
      </c>
      <c r="L10" s="86">
        <f t="shared" si="4"/>
        <v>6498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9085</v>
      </c>
      <c r="F11" s="86">
        <f t="shared" si="0"/>
        <v>654</v>
      </c>
      <c r="G11" s="86">
        <f>단가산출근거!E35</f>
        <v>13633</v>
      </c>
      <c r="H11" s="86">
        <f t="shared" si="1"/>
        <v>981</v>
      </c>
      <c r="I11" s="86">
        <f>단가산출근거!E32</f>
        <v>11537</v>
      </c>
      <c r="J11" s="86">
        <f t="shared" si="2"/>
        <v>830</v>
      </c>
      <c r="K11" s="86">
        <f>E11+G11+I11</f>
        <v>34255</v>
      </c>
      <c r="L11" s="86">
        <f t="shared" si="4"/>
        <v>2465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18227</v>
      </c>
      <c r="F12" s="86">
        <f t="shared" si="0"/>
        <v>1312</v>
      </c>
      <c r="G12" s="86">
        <f>단가산출근거!E41</f>
        <v>13633</v>
      </c>
      <c r="H12" s="86">
        <f t="shared" si="1"/>
        <v>981</v>
      </c>
      <c r="I12" s="86">
        <f>단가산출근거!E38</f>
        <v>6008</v>
      </c>
      <c r="J12" s="86">
        <f t="shared" si="2"/>
        <v>432</v>
      </c>
      <c r="K12" s="86">
        <f>E12+G12+I12</f>
        <v>37868</v>
      </c>
      <c r="L12" s="86">
        <f t="shared" si="4"/>
        <v>2725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16047</v>
      </c>
      <c r="F13" s="86">
        <f t="shared" si="0"/>
        <v>5809</v>
      </c>
      <c r="G13" s="86">
        <f>단가산출근거!E48</f>
        <v>13633</v>
      </c>
      <c r="H13" s="86">
        <f t="shared" si="1"/>
        <v>4935</v>
      </c>
      <c r="I13" s="86">
        <f>단가산출근거!E45</f>
        <v>9690</v>
      </c>
      <c r="J13" s="86">
        <f t="shared" si="2"/>
        <v>3507</v>
      </c>
      <c r="K13" s="86">
        <f>E13+G13+I13</f>
        <v>39370</v>
      </c>
      <c r="L13" s="86">
        <f t="shared" si="4"/>
        <v>14251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2670</v>
      </c>
      <c r="G15" s="84"/>
      <c r="H15" s="84"/>
      <c r="I15" s="94"/>
      <c r="J15" s="94"/>
      <c r="K15" s="94"/>
      <c r="L15" s="86">
        <f t="shared" si="4"/>
        <v>2670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364.02</v>
      </c>
      <c r="G16" s="84"/>
      <c r="H16" s="86"/>
      <c r="I16" s="94"/>
      <c r="J16" s="94"/>
      <c r="K16" s="94"/>
      <c r="L16" s="86">
        <f t="shared" si="4"/>
        <v>364.02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92063.02</v>
      </c>
      <c r="G17" s="84"/>
      <c r="H17" s="94">
        <f>SUM(H4:H16)</f>
        <v>18201</v>
      </c>
      <c r="I17" s="94"/>
      <c r="J17" s="94">
        <f>SUM(J4:J16)</f>
        <v>9698</v>
      </c>
      <c r="K17" s="94"/>
      <c r="L17" s="94">
        <f>SUM(L4:L16)</f>
        <v>119962.02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203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104</v>
      </c>
      <c r="B23" s="46" t="s">
        <v>107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105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106</v>
      </c>
      <c r="B25" s="75" t="s">
        <v>121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71300</v>
      </c>
      <c r="H26" s="86">
        <f t="shared" si="6"/>
        <v>1782</v>
      </c>
      <c r="I26" s="85"/>
      <c r="J26" s="85">
        <f t="shared" si="7"/>
        <v>0</v>
      </c>
      <c r="K26" s="86">
        <f t="shared" si="8"/>
        <v>71300</v>
      </c>
      <c r="L26" s="86">
        <f t="shared" si="9"/>
        <v>1782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67570</v>
      </c>
      <c r="H27" s="86">
        <f t="shared" si="6"/>
        <v>3310</v>
      </c>
      <c r="I27" s="85"/>
      <c r="J27" s="85">
        <f t="shared" si="7"/>
        <v>0</v>
      </c>
      <c r="K27" s="86">
        <f t="shared" si="8"/>
        <v>67570</v>
      </c>
      <c r="L27" s="86">
        <f t="shared" si="9"/>
        <v>3310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53090</v>
      </c>
      <c r="H28" s="86">
        <f t="shared" si="6"/>
        <v>7698</v>
      </c>
      <c r="I28" s="85"/>
      <c r="J28" s="85">
        <f t="shared" si="7"/>
        <v>0</v>
      </c>
      <c r="K28" s="86">
        <f t="shared" si="8"/>
        <v>53090</v>
      </c>
      <c r="L28" s="86">
        <f t="shared" si="9"/>
        <v>7698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9085</v>
      </c>
      <c r="F29" s="86">
        <f t="shared" si="5"/>
        <v>1335</v>
      </c>
      <c r="G29" s="86">
        <f t="shared" si="10"/>
        <v>12786</v>
      </c>
      <c r="H29" s="86">
        <f t="shared" si="6"/>
        <v>1879</v>
      </c>
      <c r="I29" s="86">
        <f>I10</f>
        <v>68401</v>
      </c>
      <c r="J29" s="86">
        <f t="shared" si="7"/>
        <v>10054</v>
      </c>
      <c r="K29" s="86">
        <f>E29+G29+I29</f>
        <v>90272</v>
      </c>
      <c r="L29" s="86">
        <f t="shared" si="9"/>
        <v>13268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9085</v>
      </c>
      <c r="F30" s="86">
        <f t="shared" si="5"/>
        <v>1335</v>
      </c>
      <c r="G30" s="86">
        <f t="shared" si="10"/>
        <v>13633</v>
      </c>
      <c r="H30" s="86">
        <f t="shared" si="6"/>
        <v>2004</v>
      </c>
      <c r="I30" s="86">
        <f>I11</f>
        <v>11537</v>
      </c>
      <c r="J30" s="86">
        <f t="shared" si="7"/>
        <v>1695</v>
      </c>
      <c r="K30" s="86">
        <f>E30+G30+I30</f>
        <v>34255</v>
      </c>
      <c r="L30" s="86">
        <f t="shared" si="9"/>
        <v>5034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18227</v>
      </c>
      <c r="F31" s="86">
        <f t="shared" si="5"/>
        <v>2679</v>
      </c>
      <c r="G31" s="86">
        <f t="shared" si="10"/>
        <v>13633</v>
      </c>
      <c r="H31" s="86">
        <f t="shared" si="6"/>
        <v>2004</v>
      </c>
      <c r="I31" s="86">
        <f>I12</f>
        <v>6008</v>
      </c>
      <c r="J31" s="86">
        <f t="shared" si="7"/>
        <v>883</v>
      </c>
      <c r="K31" s="86">
        <f>E31+G31+I31</f>
        <v>37868</v>
      </c>
      <c r="L31" s="86">
        <f t="shared" si="9"/>
        <v>5566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16047</v>
      </c>
      <c r="F32" s="86">
        <f t="shared" si="5"/>
        <v>6932</v>
      </c>
      <c r="G32" s="86">
        <f t="shared" si="10"/>
        <v>13633</v>
      </c>
      <c r="H32" s="86">
        <f t="shared" si="6"/>
        <v>5889</v>
      </c>
      <c r="I32" s="86">
        <f>I13</f>
        <v>9690</v>
      </c>
      <c r="J32" s="86">
        <f t="shared" si="7"/>
        <v>4186</v>
      </c>
      <c r="K32" s="86">
        <f>E32+G32+I32</f>
        <v>39370</v>
      </c>
      <c r="L32" s="86">
        <f t="shared" si="9"/>
        <v>17007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4184</v>
      </c>
      <c r="G34" s="84"/>
      <c r="H34" s="84"/>
      <c r="I34" s="94"/>
      <c r="J34" s="94"/>
      <c r="K34" s="94"/>
      <c r="L34" s="94">
        <f>$F$34</f>
        <v>4184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491.32</v>
      </c>
      <c r="G35" s="84"/>
      <c r="H35" s="86"/>
      <c r="I35" s="94"/>
      <c r="J35" s="94"/>
      <c r="K35" s="94"/>
      <c r="L35" s="94">
        <f>SUM(F35:K35)</f>
        <v>491.32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144156.32</v>
      </c>
      <c r="G36" s="84"/>
      <c r="H36" s="94">
        <f>SUM(H23:H35)</f>
        <v>24566</v>
      </c>
      <c r="I36" s="94"/>
      <c r="J36" s="94">
        <f>SUM(J23:J35)</f>
        <v>16829</v>
      </c>
      <c r="K36" s="94"/>
      <c r="L36" s="94">
        <f>SUM(L23:L35)</f>
        <v>185551.32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202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104</v>
      </c>
      <c r="B42" s="46" t="s">
        <v>107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105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106</v>
      </c>
      <c r="B44" s="75" t="s">
        <v>122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71300</v>
      </c>
      <c r="H45" s="86">
        <f t="shared" si="12"/>
        <v>2424</v>
      </c>
      <c r="I45" s="85"/>
      <c r="J45" s="85">
        <f t="shared" si="13"/>
        <v>0</v>
      </c>
      <c r="K45" s="86">
        <f t="shared" si="14"/>
        <v>71300</v>
      </c>
      <c r="L45" s="86">
        <f t="shared" si="15"/>
        <v>2424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67570</v>
      </c>
      <c r="H46" s="86">
        <f t="shared" si="12"/>
        <v>4527</v>
      </c>
      <c r="I46" s="85"/>
      <c r="J46" s="85">
        <f t="shared" si="13"/>
        <v>0</v>
      </c>
      <c r="K46" s="86">
        <f t="shared" si="14"/>
        <v>67570</v>
      </c>
      <c r="L46" s="86">
        <f t="shared" si="15"/>
        <v>4527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53090</v>
      </c>
      <c r="H47" s="86">
        <f t="shared" si="12"/>
        <v>9450</v>
      </c>
      <c r="I47" s="85"/>
      <c r="J47" s="85">
        <f t="shared" si="13"/>
        <v>0</v>
      </c>
      <c r="K47" s="86">
        <f t="shared" si="14"/>
        <v>53090</v>
      </c>
      <c r="L47" s="86">
        <f t="shared" si="15"/>
        <v>9450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9085</v>
      </c>
      <c r="F48" s="86">
        <f t="shared" si="11"/>
        <v>1844</v>
      </c>
      <c r="G48" s="86">
        <f t="shared" si="16"/>
        <v>12786</v>
      </c>
      <c r="H48" s="86">
        <f t="shared" si="12"/>
        <v>2595</v>
      </c>
      <c r="I48" s="86">
        <f>I29</f>
        <v>68401</v>
      </c>
      <c r="J48" s="86">
        <f t="shared" si="13"/>
        <v>13885</v>
      </c>
      <c r="K48" s="86">
        <f>E48+G48+I48</f>
        <v>90272</v>
      </c>
      <c r="L48" s="86">
        <f t="shared" si="15"/>
        <v>18324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9085</v>
      </c>
      <c r="F49" s="86">
        <f t="shared" si="11"/>
        <v>1844</v>
      </c>
      <c r="G49" s="86">
        <f t="shared" si="16"/>
        <v>13633</v>
      </c>
      <c r="H49" s="86">
        <f t="shared" si="12"/>
        <v>2767</v>
      </c>
      <c r="I49" s="86">
        <f>I30</f>
        <v>11537</v>
      </c>
      <c r="J49" s="86">
        <f t="shared" si="13"/>
        <v>2342</v>
      </c>
      <c r="K49" s="86">
        <f>E49+G49+I49</f>
        <v>34255</v>
      </c>
      <c r="L49" s="86">
        <f t="shared" si="15"/>
        <v>6953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18227</v>
      </c>
      <c r="F50" s="86">
        <f t="shared" si="11"/>
        <v>3700</v>
      </c>
      <c r="G50" s="86">
        <f t="shared" si="16"/>
        <v>13633</v>
      </c>
      <c r="H50" s="86">
        <f t="shared" si="12"/>
        <v>2767</v>
      </c>
      <c r="I50" s="86">
        <f>I31</f>
        <v>6008</v>
      </c>
      <c r="J50" s="86">
        <f t="shared" si="13"/>
        <v>1219</v>
      </c>
      <c r="K50" s="86">
        <f>E50+G50+I50</f>
        <v>37868</v>
      </c>
      <c r="L50" s="86">
        <f t="shared" si="15"/>
        <v>7686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16047</v>
      </c>
      <c r="F51" s="86">
        <f t="shared" si="11"/>
        <v>7782</v>
      </c>
      <c r="G51" s="86">
        <f t="shared" si="16"/>
        <v>13633</v>
      </c>
      <c r="H51" s="86">
        <f t="shared" si="12"/>
        <v>6612</v>
      </c>
      <c r="I51" s="86">
        <f>I32</f>
        <v>9690</v>
      </c>
      <c r="J51" s="86">
        <f t="shared" si="13"/>
        <v>4699</v>
      </c>
      <c r="K51" s="86">
        <f>E51+G51+I51</f>
        <v>39370</v>
      </c>
      <c r="L51" s="86">
        <f t="shared" si="15"/>
        <v>19093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7067</v>
      </c>
      <c r="G53" s="84"/>
      <c r="H53" s="84"/>
      <c r="I53" s="94"/>
      <c r="J53" s="94"/>
      <c r="K53" s="94"/>
      <c r="L53" s="86">
        <f t="shared" si="15"/>
        <v>7067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v>609</v>
      </c>
      <c r="G54" s="84"/>
      <c r="H54" s="86"/>
      <c r="I54" s="94"/>
      <c r="J54" s="94"/>
      <c r="K54" s="94"/>
      <c r="L54" s="86">
        <f t="shared" si="15"/>
        <v>609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243246</v>
      </c>
      <c r="G55" s="126">
        <f>F55/L55*100</f>
        <v>82.02584404548337</v>
      </c>
      <c r="H55" s="94">
        <f>SUM(H42:H54)</f>
        <v>31142</v>
      </c>
      <c r="I55" s="125">
        <f>H55/L55*100</f>
        <v>10.501503972375467</v>
      </c>
      <c r="J55" s="94">
        <f>SUM(J42:J54)</f>
        <v>22160</v>
      </c>
      <c r="K55" s="125">
        <f>J55/L55*100</f>
        <v>7.472651982141171</v>
      </c>
      <c r="L55" s="86">
        <f t="shared" si="15"/>
        <v>296548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201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104</v>
      </c>
      <c r="B61" s="46" t="s">
        <v>107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105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106</v>
      </c>
      <c r="B63" s="75" t="s">
        <v>122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71300</v>
      </c>
      <c r="H64" s="86">
        <f t="shared" si="18"/>
        <v>3279</v>
      </c>
      <c r="I64" s="85"/>
      <c r="J64" s="85">
        <f t="shared" si="19"/>
        <v>0</v>
      </c>
      <c r="K64" s="86">
        <f t="shared" si="20"/>
        <v>71300</v>
      </c>
      <c r="L64" s="86">
        <f t="shared" si="21"/>
        <v>3279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67570</v>
      </c>
      <c r="H65" s="86">
        <f t="shared" si="18"/>
        <v>6148</v>
      </c>
      <c r="I65" s="85"/>
      <c r="J65" s="85">
        <f t="shared" si="19"/>
        <v>0</v>
      </c>
      <c r="K65" s="86">
        <f t="shared" si="20"/>
        <v>67570</v>
      </c>
      <c r="L65" s="86">
        <f t="shared" si="21"/>
        <v>6148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53090</v>
      </c>
      <c r="H66" s="86">
        <f t="shared" si="18"/>
        <v>11839</v>
      </c>
      <c r="I66" s="85"/>
      <c r="J66" s="85">
        <f t="shared" si="19"/>
        <v>0</v>
      </c>
      <c r="K66" s="86">
        <f t="shared" si="20"/>
        <v>53090</v>
      </c>
      <c r="L66" s="86">
        <f t="shared" si="21"/>
        <v>11839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9085</v>
      </c>
      <c r="F67" s="86">
        <f t="shared" si="17"/>
        <v>2516</v>
      </c>
      <c r="G67" s="86">
        <f t="shared" si="22"/>
        <v>12786</v>
      </c>
      <c r="H67" s="86">
        <f t="shared" si="18"/>
        <v>3541</v>
      </c>
      <c r="I67" s="86">
        <f>I48</f>
        <v>68401</v>
      </c>
      <c r="J67" s="86">
        <f t="shared" si="19"/>
        <v>18947</v>
      </c>
      <c r="K67" s="86">
        <f>E67+G67+I67</f>
        <v>90272</v>
      </c>
      <c r="L67" s="86">
        <f t="shared" si="21"/>
        <v>25004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9085</v>
      </c>
      <c r="F68" s="86">
        <f t="shared" si="17"/>
        <v>2516</v>
      </c>
      <c r="G68" s="86">
        <f t="shared" si="22"/>
        <v>13633</v>
      </c>
      <c r="H68" s="86">
        <f t="shared" si="18"/>
        <v>3776</v>
      </c>
      <c r="I68" s="86">
        <f>I49</f>
        <v>11537</v>
      </c>
      <c r="J68" s="86">
        <f t="shared" si="19"/>
        <v>3195</v>
      </c>
      <c r="K68" s="86">
        <f>E68+G68+I68</f>
        <v>34255</v>
      </c>
      <c r="L68" s="86">
        <f t="shared" si="21"/>
        <v>9487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18227</v>
      </c>
      <c r="F69" s="86">
        <f t="shared" si="17"/>
        <v>5048</v>
      </c>
      <c r="G69" s="86">
        <f t="shared" si="22"/>
        <v>13633</v>
      </c>
      <c r="H69" s="86">
        <f t="shared" si="18"/>
        <v>3776</v>
      </c>
      <c r="I69" s="86">
        <f>I50</f>
        <v>6008</v>
      </c>
      <c r="J69" s="86">
        <f t="shared" si="19"/>
        <v>1664</v>
      </c>
      <c r="K69" s="86">
        <f>E69+G69+I69</f>
        <v>37868</v>
      </c>
      <c r="L69" s="86">
        <f t="shared" si="21"/>
        <v>10488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16047</v>
      </c>
      <c r="F70" s="86">
        <f t="shared" si="17"/>
        <v>8890</v>
      </c>
      <c r="G70" s="86">
        <f t="shared" si="22"/>
        <v>13633</v>
      </c>
      <c r="H70" s="86">
        <f t="shared" si="18"/>
        <v>7552</v>
      </c>
      <c r="I70" s="86">
        <f>I51</f>
        <v>9690</v>
      </c>
      <c r="J70" s="86">
        <f t="shared" si="19"/>
        <v>5368</v>
      </c>
      <c r="K70" s="86">
        <f>E70+G70+I70</f>
        <v>39370</v>
      </c>
      <c r="L70" s="86">
        <f t="shared" si="21"/>
        <v>21810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9977</v>
      </c>
      <c r="G72" s="84"/>
      <c r="H72" s="84"/>
      <c r="I72" s="94"/>
      <c r="J72" s="94"/>
      <c r="K72" s="94"/>
      <c r="L72" s="86">
        <f t="shared" si="21"/>
        <v>9977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v>781</v>
      </c>
      <c r="G73" s="84"/>
      <c r="H73" s="86"/>
      <c r="I73" s="94"/>
      <c r="J73" s="94"/>
      <c r="K73" s="94"/>
      <c r="L73" s="86">
        <f t="shared" si="21"/>
        <v>781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343328</v>
      </c>
      <c r="G74" s="84"/>
      <c r="H74" s="94">
        <f>SUM(H61:H73)</f>
        <v>39911</v>
      </c>
      <c r="I74" s="94"/>
      <c r="J74" s="94">
        <f>SUM(J61:J73)</f>
        <v>29195</v>
      </c>
      <c r="K74" s="94"/>
      <c r="L74" s="86">
        <f t="shared" si="21"/>
        <v>412434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200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104</v>
      </c>
      <c r="B80" s="46" t="s">
        <v>107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105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106</v>
      </c>
      <c r="B82" s="75" t="s">
        <v>122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71300</v>
      </c>
      <c r="H83" s="86">
        <f t="shared" si="24"/>
        <v>4349</v>
      </c>
      <c r="I83" s="85"/>
      <c r="J83" s="85">
        <f t="shared" si="25"/>
        <v>0</v>
      </c>
      <c r="K83" s="86">
        <f t="shared" si="26"/>
        <v>71300</v>
      </c>
      <c r="L83" s="86">
        <f t="shared" si="27"/>
        <v>4349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67570</v>
      </c>
      <c r="H84" s="86">
        <f t="shared" si="24"/>
        <v>8175</v>
      </c>
      <c r="I84" s="85"/>
      <c r="J84" s="85">
        <f t="shared" si="25"/>
        <v>0</v>
      </c>
      <c r="K84" s="86">
        <f t="shared" si="26"/>
        <v>67570</v>
      </c>
      <c r="L84" s="86">
        <f t="shared" si="27"/>
        <v>8175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53090</v>
      </c>
      <c r="H85" s="86">
        <f t="shared" si="24"/>
        <v>14812</v>
      </c>
      <c r="I85" s="85"/>
      <c r="J85" s="85">
        <f t="shared" si="25"/>
        <v>0</v>
      </c>
      <c r="K85" s="86">
        <f t="shared" si="26"/>
        <v>53090</v>
      </c>
      <c r="L85" s="86">
        <f t="shared" si="27"/>
        <v>14812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9085</v>
      </c>
      <c r="F86" s="86">
        <f t="shared" si="23"/>
        <v>3352</v>
      </c>
      <c r="G86" s="86">
        <f t="shared" si="28"/>
        <v>12786</v>
      </c>
      <c r="H86" s="86">
        <f t="shared" si="24"/>
        <v>4718</v>
      </c>
      <c r="I86" s="86">
        <f>I67</f>
        <v>68401</v>
      </c>
      <c r="J86" s="86">
        <f t="shared" si="25"/>
        <v>25239</v>
      </c>
      <c r="K86" s="86">
        <f>E86+G86+I86</f>
        <v>90272</v>
      </c>
      <c r="L86" s="86">
        <f t="shared" si="27"/>
        <v>33309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9085</v>
      </c>
      <c r="F87" s="86">
        <f t="shared" si="23"/>
        <v>3352</v>
      </c>
      <c r="G87" s="86">
        <f t="shared" si="28"/>
        <v>13633</v>
      </c>
      <c r="H87" s="86">
        <f t="shared" si="24"/>
        <v>5030</v>
      </c>
      <c r="I87" s="86">
        <f>I68</f>
        <v>11537</v>
      </c>
      <c r="J87" s="86">
        <f t="shared" si="25"/>
        <v>4257</v>
      </c>
      <c r="K87" s="86">
        <f>E87+G87+I87</f>
        <v>34255</v>
      </c>
      <c r="L87" s="86">
        <f t="shared" si="27"/>
        <v>12639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18227</v>
      </c>
      <c r="F88" s="86">
        <f t="shared" si="23"/>
        <v>6725</v>
      </c>
      <c r="G88" s="86">
        <f t="shared" si="28"/>
        <v>13633</v>
      </c>
      <c r="H88" s="86">
        <f t="shared" si="24"/>
        <v>5030</v>
      </c>
      <c r="I88" s="86">
        <f>I69</f>
        <v>6008</v>
      </c>
      <c r="J88" s="86">
        <f t="shared" si="25"/>
        <v>2216</v>
      </c>
      <c r="K88" s="86">
        <f>E88+G88+I88</f>
        <v>37868</v>
      </c>
      <c r="L88" s="86">
        <f t="shared" si="27"/>
        <v>13971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16047</v>
      </c>
      <c r="F89" s="86">
        <f t="shared" si="23"/>
        <v>10286</v>
      </c>
      <c r="G89" s="86">
        <f t="shared" si="28"/>
        <v>13633</v>
      </c>
      <c r="H89" s="86">
        <f t="shared" si="24"/>
        <v>8738</v>
      </c>
      <c r="I89" s="86">
        <f>I70</f>
        <v>9690</v>
      </c>
      <c r="J89" s="86">
        <f t="shared" si="25"/>
        <v>6211</v>
      </c>
      <c r="K89" s="86">
        <f>E89+G89+I89</f>
        <v>39370</v>
      </c>
      <c r="L89" s="86">
        <f t="shared" si="27"/>
        <v>25235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12915</v>
      </c>
      <c r="G91" s="84"/>
      <c r="H91" s="84"/>
      <c r="I91" s="94"/>
      <c r="J91" s="94"/>
      <c r="K91" s="94"/>
      <c r="L91" s="86">
        <f t="shared" si="27"/>
        <v>12915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996</v>
      </c>
      <c r="G92" s="84"/>
      <c r="H92" s="86"/>
      <c r="I92" s="94"/>
      <c r="J92" s="94"/>
      <c r="K92" s="94"/>
      <c r="L92" s="86">
        <f t="shared" si="27"/>
        <v>996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444426</v>
      </c>
      <c r="G93" s="84"/>
      <c r="H93" s="94">
        <f>SUM(H80:H92)</f>
        <v>50852</v>
      </c>
      <c r="I93" s="94"/>
      <c r="J93" s="94">
        <f>SUM(J80:J92)</f>
        <v>37951</v>
      </c>
      <c r="K93" s="94"/>
      <c r="L93" s="86">
        <f t="shared" si="27"/>
        <v>533229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199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104</v>
      </c>
      <c r="B99" s="46" t="s">
        <v>107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105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106</v>
      </c>
      <c r="B101" s="75" t="s">
        <v>122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71300</v>
      </c>
      <c r="H102" s="86">
        <f t="shared" si="30"/>
        <v>5418</v>
      </c>
      <c r="I102" s="85"/>
      <c r="J102" s="85">
        <f t="shared" si="31"/>
        <v>0</v>
      </c>
      <c r="K102" s="86">
        <f t="shared" si="32"/>
        <v>71300</v>
      </c>
      <c r="L102" s="86">
        <f t="shared" si="33"/>
        <v>5418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67570</v>
      </c>
      <c r="H103" s="86">
        <f t="shared" si="30"/>
        <v>10203</v>
      </c>
      <c r="I103" s="85"/>
      <c r="J103" s="85">
        <f t="shared" si="31"/>
        <v>0</v>
      </c>
      <c r="K103" s="86">
        <f t="shared" si="32"/>
        <v>67570</v>
      </c>
      <c r="L103" s="86">
        <f t="shared" si="33"/>
        <v>10203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53090</v>
      </c>
      <c r="H104" s="86">
        <f t="shared" si="30"/>
        <v>17785</v>
      </c>
      <c r="I104" s="85"/>
      <c r="J104" s="85">
        <f t="shared" si="31"/>
        <v>0</v>
      </c>
      <c r="K104" s="86">
        <f t="shared" si="32"/>
        <v>53090</v>
      </c>
      <c r="L104" s="86">
        <f t="shared" si="33"/>
        <v>17785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9085</v>
      </c>
      <c r="F105" s="86">
        <f t="shared" si="29"/>
        <v>4188</v>
      </c>
      <c r="G105" s="86">
        <f t="shared" si="34"/>
        <v>12786</v>
      </c>
      <c r="H105" s="86">
        <f t="shared" si="30"/>
        <v>5894</v>
      </c>
      <c r="I105" s="86">
        <f>I86</f>
        <v>68401</v>
      </c>
      <c r="J105" s="86">
        <f t="shared" si="31"/>
        <v>31532</v>
      </c>
      <c r="K105" s="86">
        <f>E105+G105+I105</f>
        <v>90272</v>
      </c>
      <c r="L105" s="86">
        <f t="shared" si="33"/>
        <v>41614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9085</v>
      </c>
      <c r="F106" s="86">
        <f t="shared" si="29"/>
        <v>4188</v>
      </c>
      <c r="G106" s="86">
        <f t="shared" si="34"/>
        <v>13633</v>
      </c>
      <c r="H106" s="86">
        <f t="shared" si="30"/>
        <v>6284</v>
      </c>
      <c r="I106" s="86">
        <f>I87</f>
        <v>11537</v>
      </c>
      <c r="J106" s="86">
        <f t="shared" si="31"/>
        <v>5318</v>
      </c>
      <c r="K106" s="86">
        <f>E106+G106+I106</f>
        <v>34255</v>
      </c>
      <c r="L106" s="86">
        <f t="shared" si="33"/>
        <v>15790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18227</v>
      </c>
      <c r="F107" s="86">
        <f t="shared" si="29"/>
        <v>8402</v>
      </c>
      <c r="G107" s="86">
        <f t="shared" si="34"/>
        <v>13633</v>
      </c>
      <c r="H107" s="86">
        <f t="shared" si="30"/>
        <v>6284</v>
      </c>
      <c r="I107" s="86">
        <f>I88</f>
        <v>6008</v>
      </c>
      <c r="J107" s="86">
        <f t="shared" si="31"/>
        <v>2769</v>
      </c>
      <c r="K107" s="86">
        <f>E107+G107+I107</f>
        <v>37868</v>
      </c>
      <c r="L107" s="86">
        <f t="shared" si="33"/>
        <v>17455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16047</v>
      </c>
      <c r="F108" s="86">
        <f t="shared" si="29"/>
        <v>11682</v>
      </c>
      <c r="G108" s="86">
        <f t="shared" si="34"/>
        <v>13633</v>
      </c>
      <c r="H108" s="86">
        <f t="shared" si="30"/>
        <v>9924</v>
      </c>
      <c r="I108" s="86">
        <f>I89</f>
        <v>9690</v>
      </c>
      <c r="J108" s="86">
        <f t="shared" si="31"/>
        <v>7054</v>
      </c>
      <c r="K108" s="86">
        <f>E108+G108+I108</f>
        <v>39370</v>
      </c>
      <c r="L108" s="86">
        <f t="shared" si="33"/>
        <v>28660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15853</v>
      </c>
      <c r="G110" s="84"/>
      <c r="H110" s="84"/>
      <c r="I110" s="94"/>
      <c r="J110" s="94"/>
      <c r="K110" s="94"/>
      <c r="L110" s="86">
        <f t="shared" si="33"/>
        <v>15853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1210</v>
      </c>
      <c r="G111" s="84"/>
      <c r="H111" s="86"/>
      <c r="I111" s="94"/>
      <c r="J111" s="94"/>
      <c r="K111" s="94"/>
      <c r="L111" s="86">
        <f t="shared" si="33"/>
        <v>1210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545523</v>
      </c>
      <c r="G112" s="84"/>
      <c r="H112" s="94">
        <f>SUM(H99:H111)</f>
        <v>61792</v>
      </c>
      <c r="I112" s="94"/>
      <c r="J112" s="94">
        <f>SUM(J99:J111)</f>
        <v>46708</v>
      </c>
      <c r="K112" s="94"/>
      <c r="L112" s="86">
        <f t="shared" si="33"/>
        <v>654023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186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104</v>
      </c>
      <c r="B118" s="46" t="s">
        <v>107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105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106</v>
      </c>
      <c r="B120" s="75" t="s">
        <v>122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71300</v>
      </c>
      <c r="H121" s="86">
        <f t="shared" si="36"/>
        <v>7557</v>
      </c>
      <c r="I121" s="85"/>
      <c r="J121" s="85">
        <f t="shared" si="37"/>
        <v>0</v>
      </c>
      <c r="K121" s="86">
        <f t="shared" si="38"/>
        <v>71300</v>
      </c>
      <c r="L121" s="86">
        <f t="shared" si="39"/>
        <v>7557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67570</v>
      </c>
      <c r="H122" s="86">
        <f t="shared" si="36"/>
        <v>14257</v>
      </c>
      <c r="I122" s="85"/>
      <c r="J122" s="85">
        <f t="shared" si="37"/>
        <v>0</v>
      </c>
      <c r="K122" s="86">
        <f t="shared" si="38"/>
        <v>67570</v>
      </c>
      <c r="L122" s="86">
        <f t="shared" si="39"/>
        <v>14257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53090</v>
      </c>
      <c r="H123" s="86">
        <f t="shared" si="36"/>
        <v>23731</v>
      </c>
      <c r="I123" s="85"/>
      <c r="J123" s="85">
        <f t="shared" si="37"/>
        <v>0</v>
      </c>
      <c r="K123" s="86">
        <f t="shared" si="38"/>
        <v>53090</v>
      </c>
      <c r="L123" s="86">
        <f t="shared" si="39"/>
        <v>23731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9085</v>
      </c>
      <c r="F124" s="86">
        <f t="shared" si="35"/>
        <v>5859</v>
      </c>
      <c r="G124" s="86">
        <f t="shared" si="40"/>
        <v>12786</v>
      </c>
      <c r="H124" s="86">
        <f t="shared" si="36"/>
        <v>8246</v>
      </c>
      <c r="I124" s="86">
        <f>I105</f>
        <v>68401</v>
      </c>
      <c r="J124" s="86">
        <f t="shared" si="37"/>
        <v>44118</v>
      </c>
      <c r="K124" s="86">
        <f>E124+G124+I124</f>
        <v>90272</v>
      </c>
      <c r="L124" s="86">
        <f t="shared" si="39"/>
        <v>58223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9085</v>
      </c>
      <c r="F125" s="86">
        <f t="shared" si="35"/>
        <v>5859</v>
      </c>
      <c r="G125" s="86">
        <f t="shared" si="40"/>
        <v>13633</v>
      </c>
      <c r="H125" s="86">
        <f t="shared" si="36"/>
        <v>8793</v>
      </c>
      <c r="I125" s="86">
        <f>I106</f>
        <v>11537</v>
      </c>
      <c r="J125" s="86">
        <f t="shared" si="37"/>
        <v>7441</v>
      </c>
      <c r="K125" s="86">
        <f>E125+G125+I125</f>
        <v>34255</v>
      </c>
      <c r="L125" s="86">
        <f t="shared" si="39"/>
        <v>22093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18227</v>
      </c>
      <c r="F126" s="86">
        <f t="shared" si="35"/>
        <v>11756</v>
      </c>
      <c r="G126" s="86">
        <f t="shared" si="40"/>
        <v>13633</v>
      </c>
      <c r="H126" s="86">
        <f t="shared" si="36"/>
        <v>8793</v>
      </c>
      <c r="I126" s="86">
        <f>I107</f>
        <v>6008</v>
      </c>
      <c r="J126" s="86">
        <f t="shared" si="37"/>
        <v>3875</v>
      </c>
      <c r="K126" s="86">
        <f>E126+G126+I126</f>
        <v>37868</v>
      </c>
      <c r="L126" s="86">
        <f t="shared" si="39"/>
        <v>24424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16047</v>
      </c>
      <c r="F127" s="86">
        <f t="shared" si="35"/>
        <v>14474</v>
      </c>
      <c r="G127" s="86">
        <f t="shared" si="40"/>
        <v>13633</v>
      </c>
      <c r="H127" s="86">
        <f t="shared" si="36"/>
        <v>12296</v>
      </c>
      <c r="I127" s="86">
        <f>I108</f>
        <v>9690</v>
      </c>
      <c r="J127" s="86">
        <f t="shared" si="37"/>
        <v>8740</v>
      </c>
      <c r="K127" s="86">
        <f>E127+G127+I127</f>
        <v>39370</v>
      </c>
      <c r="L127" s="86">
        <f t="shared" si="39"/>
        <v>35510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21730</v>
      </c>
      <c r="G129" s="84"/>
      <c r="H129" s="84"/>
      <c r="I129" s="94"/>
      <c r="J129" s="94"/>
      <c r="K129" s="94"/>
      <c r="L129" s="86">
        <f t="shared" si="39"/>
        <v>21730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1639</v>
      </c>
      <c r="G130" s="84"/>
      <c r="H130" s="86"/>
      <c r="I130" s="94"/>
      <c r="J130" s="94"/>
      <c r="K130" s="94"/>
      <c r="L130" s="86">
        <f t="shared" si="39"/>
        <v>1639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747717</v>
      </c>
      <c r="G131" s="84"/>
      <c r="H131" s="94">
        <f>SUM(H118:H130)</f>
        <v>83673</v>
      </c>
      <c r="I131" s="94"/>
      <c r="J131" s="94">
        <f>SUM(J118:J130)</f>
        <v>64223</v>
      </c>
      <c r="K131" s="94"/>
      <c r="L131" s="86">
        <f t="shared" si="39"/>
        <v>895613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&amp;L&amp;"굴림,보통"&lt;자연표토복원공&gt;&amp;R&amp;"굴림,보통"&lt;2005년도 하반기&gt;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투덜이</cp:lastModifiedBy>
  <cp:lastPrinted>2005-10-06T08:06:21Z</cp:lastPrinted>
  <dcterms:created xsi:type="dcterms:W3CDTF">1998-11-14T00:44:27Z</dcterms:created>
  <dcterms:modified xsi:type="dcterms:W3CDTF">2005-10-18T08:27:15Z</dcterms:modified>
  <cp:category/>
  <cp:version/>
  <cp:contentType/>
  <cp:contentStatus/>
</cp:coreProperties>
</file>